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2" windowHeight="8700" tabRatio="601" activeTab="2"/>
  </bookViews>
  <sheets>
    <sheet name="RASHODI_2022" sheetId="1" r:id="rId1"/>
    <sheet name="PLAN PRIHODA_2022" sheetId="2" r:id="rId2"/>
    <sheet name="OPĆI DIO_FINANCIJSKI PLAN 2022" sheetId="3" r:id="rId3"/>
    <sheet name="NAPOMENA!!!" sheetId="4" r:id="rId4"/>
    <sheet name="plan prihoda 2023" sheetId="5" r:id="rId5"/>
    <sheet name="plan prihoda 2024" sheetId="6" r:id="rId6"/>
  </sheets>
  <definedNames>
    <definedName name="_xlnm.Print_Titles">'RASHODI_2022'!$25:$25</definedName>
    <definedName name="_xlnm.Print_Area" localSheetId="1">'PLAN PRIHODA_2022'!$A$1:$I$24</definedName>
    <definedName name="_xlnm.Print_Area" localSheetId="0">'RASHODI_2022'!$A$1:$T$244</definedName>
  </definedNames>
  <calcPr fullCalcOnLoad="1"/>
</workbook>
</file>

<file path=xl/sharedStrings.xml><?xml version="1.0" encoding="utf-8"?>
<sst xmlns="http://schemas.openxmlformats.org/spreadsheetml/2006/main" count="487" uniqueCount="211">
  <si>
    <t>Donacije</t>
  </si>
  <si>
    <t>Ukupno</t>
  </si>
  <si>
    <t>Račun rashoda/izdatka</t>
  </si>
  <si>
    <t>Naziv računa</t>
  </si>
  <si>
    <t>u kunama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</si>
  <si>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</si>
  <si>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</si>
  <si>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</si>
  <si>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</si>
  <si>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</si>
  <si>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</si>
  <si>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</si>
  <si>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</si>
  <si>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</si>
  <si>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</si>
  <si>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</si>
  <si>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</si>
  <si>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</si>
  <si>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</si>
  <si>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</si>
  <si>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</si>
  <si>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</si>
  <si>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</si>
  <si>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</si>
  <si>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</si>
  <si>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</si>
  <si>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</si>
  <si>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</si>
  <si>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Kamate na depozit</t>
  </si>
  <si>
    <t>Dodatna ulag.u nef.imovinu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</si>
  <si>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</si>
  <si>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</si>
  <si>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</si>
  <si>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</si>
  <si>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</si>
  <si>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</si>
  <si>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</si>
  <si>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</si>
  <si>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</si>
  <si>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</si>
  <si>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</si>
  <si>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</si>
  <si>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</si>
  <si>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</si>
  <si>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</si>
  <si>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</si>
  <si>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</si>
  <si>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</si>
  <si>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</si>
  <si>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</si>
  <si>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</si>
  <si>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</si>
  <si>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</si>
  <si>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</si>
  <si>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</si>
  <si>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</si>
  <si>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</si>
  <si>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</si>
  <si>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</si>
  <si>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</si>
  <si>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</si>
  <si>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</si>
  <si>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RASHODI ZA DODAT.ULAG.U NEF.IM.</t>
  </si>
  <si>
    <t>Dodatna ulag.za ostalu nefin.imovinu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</si>
  <si>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</si>
  <si>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</si>
  <si>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</si>
  <si>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</si>
  <si>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</si>
  <si>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</si>
  <si>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OSTALO</t>
  </si>
  <si>
    <t>UKUPNO AKTIVNOST</t>
  </si>
  <si>
    <t>Prihodi za posebne namjene:SOCIJANI PROGRAM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</si>
  <si>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</si>
  <si>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</si>
  <si>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</si>
  <si>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</si>
  <si>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</si>
  <si>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</si>
  <si>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</si>
  <si>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</si>
  <si>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materijalni rashodi</t>
  </si>
  <si>
    <t>namirnice</t>
  </si>
  <si>
    <t>UKUPNO A/Tpr./Kpr.</t>
  </si>
  <si>
    <t>Baknarske usluge i usluge platnog prometa</t>
  </si>
  <si>
    <t>Zatezne kamate</t>
  </si>
  <si>
    <t>Ostali financijski rashodi</t>
  </si>
  <si>
    <t>Zdravstvene i veterinarske usluge</t>
  </si>
  <si>
    <t>FINANCIJSKI RASHODI</t>
  </si>
  <si>
    <t>Ostale naknade troškova zaposlenicima</t>
  </si>
  <si>
    <t>Naknade članovima povjerenstava</t>
  </si>
  <si>
    <t>Knjige u knjižnici</t>
  </si>
  <si>
    <t>Napomena - socijalni program: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</si>
  <si>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</si>
  <si>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</si>
  <si>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</si>
  <si>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</si>
  <si>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</si>
  <si>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</si>
  <si>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Sportska i glazbena oprema</t>
  </si>
  <si>
    <t>Uređaji, strojevi i oprema za ostale namjene</t>
  </si>
  <si>
    <t>PLAN PRIHODA I PRIMITAKA</t>
  </si>
  <si>
    <t>Izvor prihoda i primitaka</t>
  </si>
  <si>
    <t>Oznaka rač.iz računs.plana</t>
  </si>
  <si>
    <t>Namjenski primici od zaduživanja</t>
  </si>
  <si>
    <t>63211-POTPORE OD MEĐUNARODNIH ORGANIZACIJA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</si>
  <si>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</si>
  <si>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</si>
  <si>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</si>
  <si>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</si>
  <si>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</si>
  <si>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</si>
  <si>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</si>
  <si>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</si>
  <si>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</si>
  <si>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</si>
  <si>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</si>
  <si>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</si>
  <si>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</si>
  <si>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</si>
  <si>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</si>
  <si>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</si>
  <si>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</si>
  <si>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</si>
  <si>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</si>
  <si>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63611-PRIHODI IZ PRORAČUNA -DRUGI GRADSKI PRORAČUNI</t>
  </si>
  <si>
    <t>63611-PRIHODI IZ PRORAČUNA OPĆINA</t>
  </si>
  <si>
    <t>67111-TEKUĆE POMOĆI IZRAVNANJA ZA DECENTRALIZIRANE FUNKCIJE</t>
  </si>
  <si>
    <t>67111-PRIHODI IZ PRORAČUNA GRADA PULA-SOCIJALNI PROGRAM</t>
  </si>
  <si>
    <t xml:space="preserve"> AKTIVNOST:            ZAJEDNO DO ZNANJA</t>
  </si>
  <si>
    <t>63611-PRIHODI IZ PRORAČUNA -ŽUPANIJA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</si>
  <si>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</si>
  <si>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</si>
  <si>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</si>
  <si>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</si>
  <si>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</si>
  <si>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</si>
  <si>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</si>
  <si>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</si>
  <si>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</si>
  <si>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</si>
  <si>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</si>
  <si>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</si>
  <si>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</si>
  <si>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</si>
  <si>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</si>
  <si>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AKTIVNOST: ADMINISTRATIVNO, TEHNIČKO I STRUČNO OSOBLJE</t>
  </si>
  <si>
    <t>Račun rashoda</t>
  </si>
  <si>
    <t>Naziv računa RASHODA</t>
  </si>
  <si>
    <t>Proračun država</t>
  </si>
  <si>
    <t>MZOŠ - Plaće</t>
  </si>
  <si>
    <t>Ostale naknade građanima i kućanstvima iz proračuna</t>
  </si>
  <si>
    <t>Naknade građanima i kućanstvima u naravi</t>
  </si>
  <si>
    <t>SVEUKUPNO</t>
  </si>
  <si>
    <t>SVEUKUPNO+MZOŠ</t>
  </si>
  <si>
    <t>Napomene:</t>
  </si>
  <si>
    <t>63612-PLAĆE MZOŠ</t>
  </si>
  <si>
    <t>63612-TEKUĆE POMOĆI IZ DRŽAVNOG PRORAČUNA</t>
  </si>
  <si>
    <t>Voditelj računovodstva</t>
  </si>
  <si>
    <t>Ravnateljica</t>
  </si>
  <si>
    <t xml:space="preserve">Prihodi s naslova osiguranja, refundacija šteta </t>
  </si>
  <si>
    <t>2022.</t>
  </si>
  <si>
    <t>Ukupno prihodi i primici za 2022.</t>
  </si>
  <si>
    <t>2023.</t>
  </si>
  <si>
    <t>Procjena 2023.</t>
  </si>
  <si>
    <t xml:space="preserve">1. Hitne intervencije se sastoje od: </t>
  </si>
  <si>
    <t xml:space="preserve"> Pula, 22.09.2021.</t>
  </si>
  <si>
    <t>Škola za odgoj i obrazovanje_Pula</t>
  </si>
  <si>
    <t>FINANCIJSKI PLAN ZA 2022. GODINU</t>
  </si>
  <si>
    <t>Plan 2022.</t>
  </si>
  <si>
    <t>Procjena 2024.</t>
  </si>
  <si>
    <t>Ostali prihodi_Šparoga</t>
  </si>
  <si>
    <t xml:space="preserve"> AKTIVNOST:A402001  DECENTRALIZIRANE FUNKCIJE OSNOVNOŠKOLSKOG OBRAZOVANJA</t>
  </si>
  <si>
    <t>AKTIVNOST:  A403002: PRODUŽENI BORAVAK U OSNOVNIM ŠKOLAMA</t>
  </si>
  <si>
    <t xml:space="preserve"> AKTIVNOST:  A403005 REDOVNI PROGRAM ODGOJA I OBRAZOVANJA</t>
  </si>
  <si>
    <t>Ostali prihodi Šparoga</t>
  </si>
  <si>
    <t>Prihodi od sufinanciranja cijene usluga ŠOO</t>
  </si>
  <si>
    <t>Tekuće pomoći iz drž.proračuna</t>
  </si>
  <si>
    <t>Pomoći iz žup.proračuna ŠOO</t>
  </si>
  <si>
    <t>Pomoći iz opć.proračuna za ŠOO</t>
  </si>
  <si>
    <t>Pomoći iz gradskih proračuna</t>
  </si>
  <si>
    <t>Donacije od fizičkih i pravnih osoba</t>
  </si>
  <si>
    <t>Projekt Erazmus ŠOO T403001</t>
  </si>
  <si>
    <t>Projekt Klik ŠOO T403008</t>
  </si>
  <si>
    <t>Višak 2021.</t>
  </si>
  <si>
    <t>Prihodi od sufinanciranja cijene usluge</t>
  </si>
  <si>
    <t>Pomoći iz žup.proračuna</t>
  </si>
  <si>
    <t>Pomoći iz opć.proračuna</t>
  </si>
  <si>
    <t>Projekt Erasmus</t>
  </si>
  <si>
    <t>Projekt Klik</t>
  </si>
  <si>
    <t>Prihodi s naslova osiguranja_ref.šteta</t>
  </si>
  <si>
    <t>Višak 2021. (HZZ pomoći)</t>
  </si>
  <si>
    <t>Prihodi od nefinancijske imovine</t>
  </si>
  <si>
    <t>Prijedlog plana     
za 2022.</t>
  </si>
  <si>
    <t>Projekcija plana
za 2023.</t>
  </si>
  <si>
    <t>Projekcija plana 
za 2024.</t>
  </si>
  <si>
    <t>Materijalni rashodi</t>
  </si>
  <si>
    <t>Marenda i produženi boravak</t>
  </si>
  <si>
    <r>
      <t>_</t>
    </r>
    <r>
      <rPr>
        <u val="single"/>
        <sz val="12"/>
        <rFont val="Times New Roman"/>
        <family val="1"/>
      </rPr>
      <t>_Marijo Vujica_</t>
    </r>
    <r>
      <rPr>
        <sz val="12"/>
        <rFont val="Times New Roman"/>
        <family val="1"/>
      </rPr>
      <t>_______________________</t>
    </r>
  </si>
  <si>
    <r>
      <t>_</t>
    </r>
    <r>
      <rPr>
        <u val="single"/>
        <sz val="12"/>
        <rFont val="Times New Roman"/>
        <family val="1"/>
      </rPr>
      <t>_Višnja Popović__________________</t>
    </r>
  </si>
  <si>
    <t>63622-KAPITALNE POMOĆI IZ DRŽAVNOG PRORAČUNA</t>
  </si>
  <si>
    <t>72111-PRIHODI OD NEFIN.IMOVINE</t>
  </si>
  <si>
    <t>63813-TEKUĆE POMOĆI OD PROR.KOR.DRUGOG PROR.</t>
  </si>
  <si>
    <t>2024.</t>
  </si>
  <si>
    <t>Višak 2022.</t>
  </si>
  <si>
    <t>Ukupno prihodi i primici za 2023.</t>
  </si>
  <si>
    <t>Višak 2023.</t>
  </si>
  <si>
    <t>Ukupno prihodi i primici za 2024.</t>
  </si>
  <si>
    <t>održavanje i servis centralnog grijanja i sustava za toplu vodu (dobavljač Plin Projekt _ prosjek 5500,00kn godišnje)</t>
  </si>
  <si>
    <t>čišćenje dimnjaka (dobavljač Dimnjak _ cca 4500,00kn godišnje)</t>
  </si>
  <si>
    <t>čišćenje kuhinjskih napa (obrt Leden ili drugi _cca 4000,00kn godišnje)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</si>
</sst>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\ &quot;kn&quot;"/>
    <numFmt numFmtId="166" formatCode="#,##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&quot;Da&quot;;&quot;Da&quot;;&quot;Ne&quot;"/>
    <numFmt numFmtId="173" formatCode="&quot;Uključeno&quot;;&quot;Uključeno&quot;;&quot;Isključeno&quot;"/>
    <numFmt numFmtId="174" formatCode="[$¥€-2]\ #,##0.00_);[Red]\([$€-2]\ #,##0.00\)"/>
  </numFmts>
  <fonts count="67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1" fillId="0" borderId="10" xfId="0" applyFont="1" applyBorder="1" applyAlignment="1" quotePrefix="1">
      <alignment horizontal="left" wrapText="1"/>
    </xf>
    <xf numFmtId="0" fontId="21" fillId="0" borderId="11" xfId="0" applyFont="1" applyBorder="1" applyAlignment="1" quotePrefix="1">
      <alignment horizontal="left" wrapText="1"/>
    </xf>
    <xf numFmtId="0" fontId="21" fillId="0" borderId="11" xfId="0" applyFont="1" applyBorder="1" applyAlignment="1" quotePrefix="1">
      <alignment horizontal="center" wrapText="1"/>
    </xf>
    <xf numFmtId="0" fontId="21" fillId="0" borderId="11" xfId="0" applyNumberFormat="1" applyFont="1" applyFill="1" applyBorder="1" applyAlignment="1" applyProtection="1" quotePrefix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21" fillId="0" borderId="12" xfId="0" applyNumberFormat="1" applyFont="1" applyBorder="1" applyAlignment="1">
      <alignment horizontal="right"/>
    </xf>
    <xf numFmtId="3" fontId="21" fillId="0" borderId="12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Border="1" applyAlignment="1">
      <alignment horizontal="left"/>
    </xf>
    <xf numFmtId="0" fontId="23" fillId="0" borderId="11" xfId="0" applyNumberFormat="1" applyFont="1" applyFill="1" applyBorder="1" applyAlignment="1" applyProtection="1">
      <alignment wrapText="1"/>
      <protection/>
    </xf>
    <xf numFmtId="3" fontId="21" fillId="0" borderId="10" xfId="0" applyNumberFormat="1" applyFont="1" applyBorder="1" applyAlignment="1">
      <alignment horizontal="right"/>
    </xf>
    <xf numFmtId="0" fontId="21" fillId="0" borderId="11" xfId="0" applyFont="1" applyBorder="1" applyAlignment="1" quotePrefix="1">
      <alignment horizontal="left"/>
    </xf>
    <xf numFmtId="0" fontId="21" fillId="0" borderId="11" xfId="0" applyNumberFormat="1" applyFont="1" applyFill="1" applyBorder="1" applyAlignment="1" applyProtection="1">
      <alignment wrapText="1"/>
      <protection/>
    </xf>
    <xf numFmtId="0" fontId="23" fillId="0" borderId="11" xfId="0" applyNumberFormat="1" applyFont="1" applyFill="1" applyBorder="1" applyAlignment="1" applyProtection="1">
      <alignment horizontal="center" wrapText="1"/>
      <protection/>
    </xf>
    <xf numFmtId="0" fontId="22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4" fillId="33" borderId="13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5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" fontId="11" fillId="33" borderId="19" xfId="0" applyNumberFormat="1" applyFont="1" applyFill="1" applyBorder="1" applyAlignment="1">
      <alignment wrapText="1"/>
    </xf>
    <xf numFmtId="3" fontId="12" fillId="33" borderId="20" xfId="0" applyNumberFormat="1" applyFont="1" applyFill="1" applyBorder="1" applyAlignment="1">
      <alignment horizontal="right" vertical="center" wrapText="1"/>
    </xf>
    <xf numFmtId="3" fontId="12" fillId="33" borderId="21" xfId="0" applyNumberFormat="1" applyFont="1" applyFill="1" applyBorder="1" applyAlignment="1">
      <alignment horizontal="right"/>
    </xf>
    <xf numFmtId="3" fontId="12" fillId="33" borderId="21" xfId="0" applyNumberFormat="1" applyFont="1" applyFill="1" applyBorder="1" applyAlignment="1">
      <alignment horizontal="right" wrapText="1"/>
    </xf>
    <xf numFmtId="3" fontId="12" fillId="33" borderId="21" xfId="0" applyNumberFormat="1" applyFont="1" applyFill="1" applyBorder="1" applyAlignment="1">
      <alignment horizontal="right" vertical="center" wrapText="1"/>
    </xf>
    <xf numFmtId="3" fontId="12" fillId="33" borderId="22" xfId="0" applyNumberFormat="1" applyFont="1" applyFill="1" applyBorder="1" applyAlignment="1">
      <alignment horizontal="right" vertical="center" wrapText="1"/>
    </xf>
    <xf numFmtId="3" fontId="11" fillId="33" borderId="23" xfId="0" applyNumberFormat="1" applyFont="1" applyFill="1" applyBorder="1" applyAlignment="1">
      <alignment horizontal="right" vertical="center" wrapText="1"/>
    </xf>
    <xf numFmtId="3" fontId="12" fillId="33" borderId="24" xfId="0" applyNumberFormat="1" applyFont="1" applyFill="1" applyBorder="1" applyAlignment="1">
      <alignment horizontal="right" vertical="center" wrapText="1"/>
    </xf>
    <xf numFmtId="3" fontId="12" fillId="33" borderId="24" xfId="0" applyNumberFormat="1" applyFont="1" applyFill="1" applyBorder="1" applyAlignment="1">
      <alignment horizontal="right"/>
    </xf>
    <xf numFmtId="3" fontId="12" fillId="33" borderId="25" xfId="0" applyNumberFormat="1" applyFont="1" applyFill="1" applyBorder="1" applyAlignment="1">
      <alignment horizontal="right" wrapText="1"/>
    </xf>
    <xf numFmtId="3" fontId="12" fillId="33" borderId="25" xfId="0" applyNumberFormat="1" applyFont="1" applyFill="1" applyBorder="1" applyAlignment="1">
      <alignment horizontal="right" vertical="center" wrapText="1"/>
    </xf>
    <xf numFmtId="3" fontId="12" fillId="33" borderId="26" xfId="0" applyNumberFormat="1" applyFont="1" applyFill="1" applyBorder="1" applyAlignment="1">
      <alignment horizontal="right" vertical="center" wrapText="1"/>
    </xf>
    <xf numFmtId="3" fontId="11" fillId="33" borderId="27" xfId="0" applyNumberFormat="1" applyFont="1" applyFill="1" applyBorder="1" applyAlignment="1">
      <alignment horizontal="right" vertical="center" wrapText="1"/>
    </xf>
    <xf numFmtId="3" fontId="12" fillId="33" borderId="25" xfId="0" applyNumberFormat="1" applyFont="1" applyFill="1" applyBorder="1" applyAlignment="1">
      <alignment horizontal="right"/>
    </xf>
    <xf numFmtId="3" fontId="12" fillId="33" borderId="26" xfId="0" applyNumberFormat="1" applyFont="1" applyFill="1" applyBorder="1" applyAlignment="1">
      <alignment horizontal="right"/>
    </xf>
    <xf numFmtId="3" fontId="11" fillId="33" borderId="27" xfId="0" applyNumberFormat="1" applyFont="1" applyFill="1" applyBorder="1" applyAlignment="1">
      <alignment horizontal="right"/>
    </xf>
    <xf numFmtId="3" fontId="17" fillId="33" borderId="28" xfId="0" applyNumberFormat="1" applyFont="1" applyFill="1" applyBorder="1" applyAlignment="1">
      <alignment horizontal="right"/>
    </xf>
    <xf numFmtId="3" fontId="17" fillId="33" borderId="19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center"/>
    </xf>
    <xf numFmtId="0" fontId="22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wrapText="1"/>
    </xf>
    <xf numFmtId="1" fontId="11" fillId="33" borderId="19" xfId="0" applyNumberFormat="1" applyFont="1" applyFill="1" applyBorder="1" applyAlignment="1">
      <alignment horizontal="right" vertical="top" wrapText="1"/>
    </xf>
    <xf numFmtId="0" fontId="11" fillId="33" borderId="29" xfId="0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 quotePrefix="1">
      <alignment horizontal="left"/>
    </xf>
    <xf numFmtId="3" fontId="2" fillId="33" borderId="32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 quotePrefix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0" fontId="4" fillId="33" borderId="12" xfId="0" applyNumberFormat="1" applyFont="1" applyFill="1" applyBorder="1" applyAlignment="1">
      <alignment horizontal="left" wrapText="1"/>
    </xf>
    <xf numFmtId="1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3" fontId="2" fillId="33" borderId="33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left"/>
    </xf>
    <xf numFmtId="3" fontId="2" fillId="33" borderId="19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wrapText="1"/>
    </xf>
    <xf numFmtId="0" fontId="3" fillId="33" borderId="19" xfId="0" applyNumberFormat="1" applyFont="1" applyFill="1" applyBorder="1" applyAlignment="1" quotePrefix="1">
      <alignment horizontal="left"/>
    </xf>
    <xf numFmtId="0" fontId="3" fillId="33" borderId="19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horizontal="left"/>
    </xf>
    <xf numFmtId="0" fontId="3" fillId="33" borderId="19" xfId="0" applyNumberFormat="1" applyFont="1" applyFill="1" applyBorder="1" applyAlignment="1">
      <alignment horizontal="left"/>
    </xf>
    <xf numFmtId="0" fontId="3" fillId="34" borderId="19" xfId="0" applyNumberFormat="1" applyFont="1" applyFill="1" applyBorder="1" applyAlignment="1">
      <alignment horizontal="center"/>
    </xf>
    <xf numFmtId="3" fontId="7" fillId="34" borderId="19" xfId="0" applyNumberFormat="1" applyFont="1" applyFill="1" applyBorder="1" applyAlignment="1">
      <alignment/>
    </xf>
    <xf numFmtId="3" fontId="7" fillId="34" borderId="19" xfId="0" applyNumberFormat="1" applyFont="1" applyFill="1" applyBorder="1" applyAlignment="1">
      <alignment wrapText="1"/>
    </xf>
    <xf numFmtId="0" fontId="3" fillId="34" borderId="19" xfId="0" applyNumberFormat="1" applyFont="1" applyFill="1" applyBorder="1" applyAlignment="1">
      <alignment/>
    </xf>
    <xf numFmtId="0" fontId="12" fillId="35" borderId="34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left" vertical="center" wrapText="1"/>
    </xf>
    <xf numFmtId="0" fontId="28" fillId="35" borderId="36" xfId="0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left" vertical="center" wrapText="1"/>
    </xf>
    <xf numFmtId="0" fontId="28" fillId="35" borderId="34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left" vertical="center" wrapText="1"/>
    </xf>
    <xf numFmtId="3" fontId="4" fillId="12" borderId="12" xfId="0" applyNumberFormat="1" applyFont="1" applyFill="1" applyBorder="1" applyAlignment="1">
      <alignment horizontal="center" vertical="center" wrapText="1" readingOrder="1"/>
    </xf>
    <xf numFmtId="3" fontId="4" fillId="12" borderId="12" xfId="0" applyNumberFormat="1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center" vertical="center" wrapText="1" readingOrder="1"/>
    </xf>
    <xf numFmtId="0" fontId="3" fillId="12" borderId="12" xfId="0" applyNumberFormat="1" applyFont="1" applyFill="1" applyBorder="1" applyAlignment="1">
      <alignment horizontal="center" vertical="center" wrapText="1"/>
    </xf>
    <xf numFmtId="0" fontId="4" fillId="12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10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0" fontId="2" fillId="10" borderId="0" xfId="0" applyNumberFormat="1" applyFont="1" applyFill="1" applyBorder="1" applyAlignment="1">
      <alignment/>
    </xf>
    <xf numFmtId="0" fontId="4" fillId="10" borderId="0" xfId="0" applyNumberFormat="1" applyFont="1" applyFill="1" applyBorder="1" applyAlignment="1">
      <alignment/>
    </xf>
    <xf numFmtId="0" fontId="3" fillId="10" borderId="0" xfId="0" applyNumberFormat="1" applyFont="1" applyFill="1" applyBorder="1" applyAlignment="1">
      <alignment/>
    </xf>
    <xf numFmtId="3" fontId="4" fillId="10" borderId="0" xfId="0" applyNumberFormat="1" applyFont="1" applyFill="1" applyBorder="1" applyAlignment="1">
      <alignment/>
    </xf>
    <xf numFmtId="3" fontId="2" fillId="10" borderId="0" xfId="0" applyNumberFormat="1" applyFont="1" applyFill="1" applyAlignment="1">
      <alignment horizontal="left"/>
    </xf>
    <xf numFmtId="0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 wrapText="1"/>
    </xf>
    <xf numFmtId="3" fontId="2" fillId="10" borderId="0" xfId="0" applyNumberFormat="1" applyFont="1" applyFill="1" applyAlignment="1">
      <alignment horizontal="left"/>
    </xf>
    <xf numFmtId="3" fontId="2" fillId="10" borderId="0" xfId="0" applyNumberFormat="1" applyFont="1" applyFill="1" applyAlignment="1" quotePrefix="1">
      <alignment horizontal="left"/>
    </xf>
    <xf numFmtId="3" fontId="7" fillId="10" borderId="0" xfId="0" applyNumberFormat="1" applyFont="1" applyFill="1" applyAlignment="1">
      <alignment/>
    </xf>
    <xf numFmtId="3" fontId="7" fillId="10" borderId="0" xfId="0" applyNumberFormat="1" applyFont="1" applyFill="1" applyAlignment="1">
      <alignment wrapText="1"/>
    </xf>
    <xf numFmtId="3" fontId="2" fillId="10" borderId="0" xfId="0" applyNumberFormat="1" applyFont="1" applyFill="1" applyAlignment="1">
      <alignment/>
    </xf>
    <xf numFmtId="3" fontId="8" fillId="10" borderId="0" xfId="0" applyNumberFormat="1" applyFont="1" applyFill="1" applyBorder="1" applyAlignment="1" quotePrefix="1">
      <alignment horizontal="left"/>
    </xf>
    <xf numFmtId="3" fontId="9" fillId="10" borderId="0" xfId="0" applyNumberFormat="1" applyFont="1" applyFill="1" applyBorder="1" applyAlignment="1" quotePrefix="1">
      <alignment horizontal="left"/>
    </xf>
    <xf numFmtId="3" fontId="8" fillId="1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30" fillId="33" borderId="0" xfId="0" applyFont="1" applyFill="1" applyAlignment="1">
      <alignment horizont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0" fontId="4" fillId="12" borderId="38" xfId="0" applyNumberFormat="1" applyFont="1" applyFill="1" applyBorder="1" applyAlignment="1">
      <alignment horizontal="center" vertical="center" wrapText="1"/>
    </xf>
    <xf numFmtId="3" fontId="4" fillId="12" borderId="38" xfId="0" applyNumberFormat="1" applyFont="1" applyFill="1" applyBorder="1" applyAlignment="1">
      <alignment horizontal="center" vertical="center" wrapText="1" readingOrder="1"/>
    </xf>
    <xf numFmtId="0" fontId="4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 quotePrefix="1">
      <alignment horizontal="left" vertical="center"/>
    </xf>
    <xf numFmtId="3" fontId="9" fillId="10" borderId="0" xfId="0" applyNumberFormat="1" applyFont="1" applyFill="1" applyBorder="1" applyAlignment="1">
      <alignment horizontal="left"/>
    </xf>
    <xf numFmtId="1" fontId="11" fillId="33" borderId="39" xfId="0" applyNumberFormat="1" applyFont="1" applyFill="1" applyBorder="1" applyAlignment="1">
      <alignment horizontal="left" vertical="center"/>
    </xf>
    <xf numFmtId="0" fontId="12" fillId="36" borderId="4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6" borderId="41" xfId="0" applyFont="1" applyFill="1" applyBorder="1" applyAlignment="1">
      <alignment horizontal="center" vertical="center"/>
    </xf>
    <xf numFmtId="0" fontId="12" fillId="36" borderId="38" xfId="0" applyFont="1" applyFill="1" applyBorder="1" applyAlignment="1">
      <alignment horizontal="left" vertical="center" wrapText="1"/>
    </xf>
    <xf numFmtId="0" fontId="12" fillId="37" borderId="12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12" borderId="42" xfId="0" applyFont="1" applyFill="1" applyBorder="1" applyAlignment="1">
      <alignment vertical="center" wrapText="1"/>
    </xf>
    <xf numFmtId="0" fontId="12" fillId="12" borderId="25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left" vertical="center" wrapText="1"/>
    </xf>
    <xf numFmtId="0" fontId="28" fillId="39" borderId="39" xfId="0" applyFont="1" applyFill="1" applyBorder="1" applyAlignment="1">
      <alignment horizontal="center" vertical="center"/>
    </xf>
    <xf numFmtId="0" fontId="28" fillId="39" borderId="39" xfId="0" applyFont="1" applyFill="1" applyBorder="1" applyAlignment="1">
      <alignment horizontal="left" vertical="center" wrapText="1"/>
    </xf>
    <xf numFmtId="0" fontId="28" fillId="39" borderId="19" xfId="0" applyFont="1" applyFill="1" applyBorder="1" applyAlignment="1">
      <alignment horizontal="center" vertical="center"/>
    </xf>
    <xf numFmtId="0" fontId="28" fillId="39" borderId="19" xfId="0" applyFont="1" applyFill="1" applyBorder="1" applyAlignment="1">
      <alignment horizontal="left" vertical="center" wrapText="1"/>
    </xf>
    <xf numFmtId="0" fontId="4" fillId="33" borderId="43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 vertical="center" wrapText="1" readingOrder="1"/>
    </xf>
    <xf numFmtId="3" fontId="5" fillId="12" borderId="19" xfId="0" applyNumberFormat="1" applyFont="1" applyFill="1" applyBorder="1" applyAlignment="1">
      <alignment horizontal="center" vertical="center" wrapText="1" readingOrder="1"/>
    </xf>
    <xf numFmtId="3" fontId="5" fillId="12" borderId="19" xfId="0" applyNumberFormat="1" applyFont="1" applyFill="1" applyBorder="1" applyAlignment="1">
      <alignment horizontal="center" vertical="center" wrapText="1" readingOrder="1"/>
    </xf>
    <xf numFmtId="3" fontId="4" fillId="12" borderId="19" xfId="0" applyNumberFormat="1" applyFont="1" applyFill="1" applyBorder="1" applyAlignment="1">
      <alignment horizontal="center" vertical="center" wrapText="1"/>
    </xf>
    <xf numFmtId="3" fontId="6" fillId="12" borderId="19" xfId="0" applyNumberFormat="1" applyFont="1" applyFill="1" applyBorder="1" applyAlignment="1">
      <alignment horizontal="center" vertical="center" wrapText="1" readingOrder="1"/>
    </xf>
    <xf numFmtId="0" fontId="3" fillId="16" borderId="19" xfId="0" applyNumberFormat="1" applyFont="1" applyFill="1" applyBorder="1" applyAlignment="1">
      <alignment horizontal="center"/>
    </xf>
    <xf numFmtId="0" fontId="4" fillId="16" borderId="19" xfId="0" applyNumberFormat="1" applyFont="1" applyFill="1" applyBorder="1" applyAlignment="1">
      <alignment/>
    </xf>
    <xf numFmtId="3" fontId="2" fillId="16" borderId="19" xfId="0" applyNumberFormat="1" applyFont="1" applyFill="1" applyBorder="1" applyAlignment="1">
      <alignment/>
    </xf>
    <xf numFmtId="3" fontId="4" fillId="12" borderId="37" xfId="0" applyNumberFormat="1" applyFont="1" applyFill="1" applyBorder="1" applyAlignment="1">
      <alignment horizontal="center" vertical="center" wrapText="1"/>
    </xf>
    <xf numFmtId="3" fontId="4" fillId="12" borderId="44" xfId="0" applyNumberFormat="1" applyFont="1" applyFill="1" applyBorder="1" applyAlignment="1">
      <alignment horizontal="center" vertical="center" wrapText="1" readingOrder="1"/>
    </xf>
    <xf numFmtId="3" fontId="4" fillId="12" borderId="45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3" fillId="12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" fontId="11" fillId="33" borderId="47" xfId="0" applyNumberFormat="1" applyFont="1" applyFill="1" applyBorder="1" applyAlignment="1">
      <alignment horizontal="left" vertical="center" wrapText="1"/>
    </xf>
    <xf numFmtId="1" fontId="11" fillId="33" borderId="48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3" fontId="2" fillId="34" borderId="19" xfId="0" applyNumberFormat="1" applyFont="1" applyFill="1" applyBorder="1" applyAlignment="1">
      <alignment wrapText="1"/>
    </xf>
    <xf numFmtId="0" fontId="4" fillId="34" borderId="19" xfId="0" applyNumberFormat="1" applyFont="1" applyFill="1" applyBorder="1" applyAlignment="1">
      <alignment horizontal="center"/>
    </xf>
    <xf numFmtId="0" fontId="4" fillId="34" borderId="19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/>
    </xf>
    <xf numFmtId="0" fontId="4" fillId="34" borderId="19" xfId="0" applyNumberFormat="1" applyFont="1" applyFill="1" applyBorder="1" applyAlignment="1">
      <alignment wrapText="1"/>
    </xf>
    <xf numFmtId="0" fontId="3" fillId="34" borderId="19" xfId="0" applyNumberFormat="1" applyFont="1" applyFill="1" applyBorder="1" applyAlignment="1" quotePrefix="1">
      <alignment horizontal="left"/>
    </xf>
    <xf numFmtId="0" fontId="3" fillId="34" borderId="12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left"/>
    </xf>
    <xf numFmtId="3" fontId="7" fillId="34" borderId="12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wrapText="1"/>
    </xf>
    <xf numFmtId="0" fontId="3" fillId="34" borderId="12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left"/>
    </xf>
    <xf numFmtId="3" fontId="7" fillId="34" borderId="12" xfId="0" applyNumberFormat="1" applyFont="1" applyFill="1" applyBorder="1" applyAlignment="1">
      <alignment horizontal="right"/>
    </xf>
    <xf numFmtId="3" fontId="7" fillId="34" borderId="12" xfId="0" applyNumberFormat="1" applyFont="1" applyFill="1" applyBorder="1" applyAlignment="1">
      <alignment horizontal="right" wrapText="1"/>
    </xf>
    <xf numFmtId="3" fontId="2" fillId="12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3" fontId="11" fillId="33" borderId="49" xfId="0" applyNumberFormat="1" applyFont="1" applyFill="1" applyBorder="1" applyAlignment="1">
      <alignment horizontal="right"/>
    </xf>
    <xf numFmtId="3" fontId="12" fillId="33" borderId="49" xfId="0" applyNumberFormat="1" applyFont="1" applyFill="1" applyBorder="1" applyAlignment="1">
      <alignment horizontal="right"/>
    </xf>
    <xf numFmtId="3" fontId="4" fillId="33" borderId="35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left" vertical="center"/>
    </xf>
    <xf numFmtId="3" fontId="2" fillId="33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vertical="center"/>
    </xf>
    <xf numFmtId="3" fontId="27" fillId="33" borderId="12" xfId="0" applyNumberFormat="1" applyFont="1" applyFill="1" applyBorder="1" applyAlignment="1">
      <alignment horizontal="right"/>
    </xf>
    <xf numFmtId="0" fontId="3" fillId="34" borderId="12" xfId="0" applyNumberFormat="1" applyFont="1" applyFill="1" applyBorder="1" applyAlignment="1" quotePrefix="1">
      <alignment horizontal="left"/>
    </xf>
    <xf numFmtId="0" fontId="3" fillId="34" borderId="12" xfId="0" applyNumberFormat="1" applyFont="1" applyFill="1" applyBorder="1" applyAlignment="1" quotePrefix="1">
      <alignment horizontal="left"/>
    </xf>
    <xf numFmtId="0" fontId="3" fillId="34" borderId="19" xfId="0" applyNumberFormat="1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wrapText="1"/>
    </xf>
    <xf numFmtId="3" fontId="7" fillId="34" borderId="19" xfId="0" applyNumberFormat="1" applyFont="1" applyFill="1" applyBorder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left"/>
    </xf>
    <xf numFmtId="3" fontId="2" fillId="34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 wrapText="1"/>
    </xf>
    <xf numFmtId="1" fontId="11" fillId="33" borderId="39" xfId="0" applyNumberFormat="1" applyFont="1" applyFill="1" applyBorder="1" applyAlignment="1">
      <alignment horizontal="left" vertical="center" wrapText="1"/>
    </xf>
    <xf numFmtId="3" fontId="2" fillId="33" borderId="38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center"/>
    </xf>
    <xf numFmtId="0" fontId="4" fillId="33" borderId="35" xfId="0" applyNumberFormat="1" applyFont="1" applyFill="1" applyBorder="1" applyAlignment="1">
      <alignment horizontal="left"/>
    </xf>
    <xf numFmtId="3" fontId="2" fillId="33" borderId="35" xfId="0" applyNumberFormat="1" applyFont="1" applyFill="1" applyBorder="1" applyAlignment="1">
      <alignment horizontal="right" wrapText="1"/>
    </xf>
    <xf numFmtId="3" fontId="2" fillId="33" borderId="35" xfId="0" applyNumberFormat="1" applyFont="1" applyFill="1" applyBorder="1" applyAlignment="1">
      <alignment horizontal="right"/>
    </xf>
    <xf numFmtId="4" fontId="2" fillId="33" borderId="35" xfId="0" applyNumberFormat="1" applyFont="1" applyFill="1" applyBorder="1" applyAlignment="1">
      <alignment/>
    </xf>
    <xf numFmtId="0" fontId="3" fillId="12" borderId="50" xfId="0" applyNumberFormat="1" applyFont="1" applyFill="1" applyBorder="1" applyAlignment="1">
      <alignment horizontal="center" vertical="center" wrapText="1"/>
    </xf>
    <xf numFmtId="0" fontId="4" fillId="12" borderId="16" xfId="0" applyNumberFormat="1" applyFont="1" applyFill="1" applyBorder="1" applyAlignment="1">
      <alignment horizontal="center" vertical="center" wrapText="1"/>
    </xf>
    <xf numFmtId="3" fontId="4" fillId="12" borderId="16" xfId="0" applyNumberFormat="1" applyFont="1" applyFill="1" applyBorder="1" applyAlignment="1">
      <alignment horizontal="center" vertical="center" wrapText="1" readingOrder="1"/>
    </xf>
    <xf numFmtId="3" fontId="4" fillId="12" borderId="16" xfId="0" applyNumberFormat="1" applyFont="1" applyFill="1" applyBorder="1" applyAlignment="1">
      <alignment horizontal="center" vertical="center" wrapText="1"/>
    </xf>
    <xf numFmtId="3" fontId="2" fillId="12" borderId="18" xfId="0" applyNumberFormat="1" applyFont="1" applyFill="1" applyBorder="1" applyAlignment="1">
      <alignment horizontal="center" vertical="center" wrapText="1"/>
    </xf>
    <xf numFmtId="0" fontId="3" fillId="12" borderId="38" xfId="0" applyNumberFormat="1" applyFont="1" applyFill="1" applyBorder="1" applyAlignment="1">
      <alignment/>
    </xf>
    <xf numFmtId="3" fontId="4" fillId="12" borderId="38" xfId="0" applyNumberFormat="1" applyFont="1" applyFill="1" applyBorder="1" applyAlignment="1">
      <alignment horizontal="center" vertical="center" wrapText="1" readingOrder="1"/>
    </xf>
    <xf numFmtId="3" fontId="4" fillId="12" borderId="21" xfId="0" applyNumberFormat="1" applyFont="1" applyFill="1" applyBorder="1" applyAlignment="1">
      <alignment horizontal="center" vertical="center" wrapText="1"/>
    </xf>
    <xf numFmtId="3" fontId="4" fillId="12" borderId="51" xfId="0" applyNumberFormat="1" applyFont="1" applyFill="1" applyBorder="1" applyAlignment="1">
      <alignment horizontal="center" vertical="center" wrapText="1" readingOrder="1"/>
    </xf>
    <xf numFmtId="3" fontId="4" fillId="12" borderId="22" xfId="0" applyNumberFormat="1" applyFont="1" applyFill="1" applyBorder="1" applyAlignment="1">
      <alignment horizontal="center" vertical="center" wrapText="1"/>
    </xf>
    <xf numFmtId="3" fontId="2" fillId="12" borderId="23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horizontal="center"/>
    </xf>
    <xf numFmtId="0" fontId="66" fillId="0" borderId="12" xfId="0" applyFont="1" applyBorder="1" applyAlignment="1">
      <alignment horizontal="center"/>
    </xf>
    <xf numFmtId="3" fontId="11" fillId="33" borderId="25" xfId="0" applyNumberFormat="1" applyFont="1" applyFill="1" applyBorder="1" applyAlignment="1">
      <alignment horizontal="right"/>
    </xf>
    <xf numFmtId="0" fontId="0" fillId="40" borderId="0" xfId="0" applyFont="1" applyFill="1" applyAlignment="1">
      <alignment vertical="center" wrapText="1"/>
    </xf>
    <xf numFmtId="0" fontId="0" fillId="40" borderId="0" xfId="0" applyFont="1" applyFill="1" applyAlignment="1">
      <alignment vertical="center"/>
    </xf>
    <xf numFmtId="0" fontId="0" fillId="40" borderId="0" xfId="0" applyFont="1" applyFill="1" applyAlignment="1">
      <alignment horizontal="right" vertical="center"/>
    </xf>
    <xf numFmtId="0" fontId="11" fillId="40" borderId="19" xfId="0" applyFont="1" applyFill="1" applyBorder="1" applyAlignment="1">
      <alignment horizontal="right" vertical="center" wrapText="1"/>
    </xf>
    <xf numFmtId="0" fontId="11" fillId="40" borderId="39" xfId="0" applyFont="1" applyFill="1" applyBorder="1" applyAlignment="1">
      <alignment vertical="center"/>
    </xf>
    <xf numFmtId="0" fontId="11" fillId="40" borderId="52" xfId="0" applyFont="1" applyFill="1" applyBorder="1" applyAlignment="1">
      <alignment horizontal="center" vertical="center" wrapText="1"/>
    </xf>
    <xf numFmtId="0" fontId="11" fillId="40" borderId="33" xfId="0" applyFont="1" applyFill="1" applyBorder="1" applyAlignment="1">
      <alignment horizontal="center" vertical="center" wrapText="1"/>
    </xf>
    <xf numFmtId="0" fontId="11" fillId="40" borderId="39" xfId="0" applyFont="1" applyFill="1" applyBorder="1" applyAlignment="1">
      <alignment horizontal="center" vertical="center" wrapText="1"/>
    </xf>
    <xf numFmtId="0" fontId="11" fillId="40" borderId="47" xfId="0" applyFont="1" applyFill="1" applyBorder="1" applyAlignment="1">
      <alignment vertical="center" wrapText="1"/>
    </xf>
    <xf numFmtId="0" fontId="12" fillId="40" borderId="53" xfId="0" applyFont="1" applyFill="1" applyBorder="1" applyAlignment="1">
      <alignment horizontal="right" vertical="center" wrapText="1"/>
    </xf>
    <xf numFmtId="0" fontId="12" fillId="40" borderId="53" xfId="0" applyFont="1" applyFill="1" applyBorder="1" applyAlignment="1">
      <alignment horizontal="right" vertical="center"/>
    </xf>
    <xf numFmtId="0" fontId="12" fillId="40" borderId="0" xfId="0" applyFont="1" applyFill="1" applyAlignment="1">
      <alignment horizontal="right" vertical="center" wrapText="1"/>
    </xf>
    <xf numFmtId="0" fontId="12" fillId="40" borderId="54" xfId="0" applyFont="1" applyFill="1" applyBorder="1" applyAlignment="1">
      <alignment horizontal="right" vertical="center" wrapText="1"/>
    </xf>
    <xf numFmtId="0" fontId="11" fillId="40" borderId="47" xfId="0" applyFont="1" applyFill="1" applyBorder="1" applyAlignment="1">
      <alignment horizontal="right" vertical="center" wrapText="1"/>
    </xf>
    <xf numFmtId="3" fontId="12" fillId="40" borderId="53" xfId="0" applyNumberFormat="1" applyFont="1" applyFill="1" applyBorder="1" applyAlignment="1">
      <alignment horizontal="right" vertical="center" wrapText="1"/>
    </xf>
    <xf numFmtId="3" fontId="12" fillId="40" borderId="53" xfId="0" applyNumberFormat="1" applyFont="1" applyFill="1" applyBorder="1" applyAlignment="1">
      <alignment horizontal="right" vertical="center"/>
    </xf>
    <xf numFmtId="0" fontId="12" fillId="40" borderId="0" xfId="0" applyFont="1" applyFill="1" applyAlignment="1">
      <alignment horizontal="right" vertical="center"/>
    </xf>
    <xf numFmtId="0" fontId="12" fillId="40" borderId="54" xfId="0" applyFont="1" applyFill="1" applyBorder="1" applyAlignment="1">
      <alignment horizontal="right" vertical="center"/>
    </xf>
    <xf numFmtId="0" fontId="11" fillId="40" borderId="47" xfId="0" applyFont="1" applyFill="1" applyBorder="1" applyAlignment="1">
      <alignment horizontal="right" vertical="center"/>
    </xf>
    <xf numFmtId="0" fontId="11" fillId="40" borderId="53" xfId="0" applyFont="1" applyFill="1" applyBorder="1" applyAlignment="1">
      <alignment horizontal="right" vertical="center"/>
    </xf>
    <xf numFmtId="0" fontId="11" fillId="40" borderId="39" xfId="0" applyFont="1" applyFill="1" applyBorder="1" applyAlignment="1">
      <alignment vertical="center" wrapText="1"/>
    </xf>
    <xf numFmtId="0" fontId="12" fillId="40" borderId="52" xfId="0" applyFont="1" applyFill="1" applyBorder="1" applyAlignment="1">
      <alignment horizontal="right" vertical="center"/>
    </xf>
    <xf numFmtId="3" fontId="12" fillId="40" borderId="52" xfId="0" applyNumberFormat="1" applyFont="1" applyFill="1" applyBorder="1" applyAlignment="1">
      <alignment horizontal="right" vertical="center"/>
    </xf>
    <xf numFmtId="0" fontId="11" fillId="40" borderId="52" xfId="0" applyFont="1" applyFill="1" applyBorder="1" applyAlignment="1">
      <alignment horizontal="right" vertical="center"/>
    </xf>
    <xf numFmtId="3" fontId="17" fillId="40" borderId="33" xfId="0" applyNumberFormat="1" applyFont="1" applyFill="1" applyBorder="1" applyAlignment="1">
      <alignment horizontal="right" vertical="center"/>
    </xf>
    <xf numFmtId="0" fontId="17" fillId="40" borderId="55" xfId="0" applyFont="1" applyFill="1" applyBorder="1" applyAlignment="1">
      <alignment horizontal="right" vertical="center"/>
    </xf>
    <xf numFmtId="3" fontId="17" fillId="40" borderId="55" xfId="0" applyNumberFormat="1" applyFont="1" applyFill="1" applyBorder="1" applyAlignment="1">
      <alignment horizontal="right" vertical="center"/>
    </xf>
    <xf numFmtId="0" fontId="17" fillId="40" borderId="39" xfId="0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4" fontId="12" fillId="36" borderId="56" xfId="0" applyNumberFormat="1" applyFont="1" applyFill="1" applyBorder="1" applyAlignment="1">
      <alignment horizontal="right" vertical="center"/>
    </xf>
    <xf numFmtId="4" fontId="12" fillId="36" borderId="57" xfId="0" applyNumberFormat="1" applyFont="1" applyFill="1" applyBorder="1" applyAlignment="1">
      <alignment horizontal="right" vertical="center"/>
    </xf>
    <xf numFmtId="4" fontId="28" fillId="39" borderId="28" xfId="0" applyNumberFormat="1" applyFont="1" applyFill="1" applyBorder="1" applyAlignment="1">
      <alignment horizontal="right" vertical="center"/>
    </xf>
    <xf numFmtId="4" fontId="28" fillId="39" borderId="58" xfId="0" applyNumberFormat="1" applyFont="1" applyFill="1" applyBorder="1" applyAlignment="1">
      <alignment horizontal="right" vertical="center"/>
    </xf>
    <xf numFmtId="4" fontId="12" fillId="36" borderId="10" xfId="0" applyNumberFormat="1" applyFont="1" applyFill="1" applyBorder="1" applyAlignment="1">
      <alignment horizontal="right" vertical="center"/>
    </xf>
    <xf numFmtId="4" fontId="12" fillId="36" borderId="59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2" fillId="35" borderId="59" xfId="0" applyNumberFormat="1" applyFont="1" applyFill="1" applyBorder="1" applyAlignment="1">
      <alignment horizontal="right" vertical="center"/>
    </xf>
    <xf numFmtId="4" fontId="28" fillId="35" borderId="10" xfId="0" applyNumberFormat="1" applyFont="1" applyFill="1" applyBorder="1" applyAlignment="1">
      <alignment horizontal="right" vertical="center"/>
    </xf>
    <xf numFmtId="4" fontId="28" fillId="35" borderId="59" xfId="0" applyNumberFormat="1" applyFont="1" applyFill="1" applyBorder="1" applyAlignment="1">
      <alignment horizontal="right" vertical="center"/>
    </xf>
    <xf numFmtId="4" fontId="12" fillId="35" borderId="45" xfId="0" applyNumberFormat="1" applyFont="1" applyFill="1" applyBorder="1" applyAlignment="1">
      <alignment horizontal="right" vertical="center"/>
    </xf>
    <xf numFmtId="4" fontId="12" fillId="35" borderId="60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left" vertical="center" wrapText="1"/>
    </xf>
    <xf numFmtId="3" fontId="2" fillId="33" borderId="58" xfId="0" applyNumberFormat="1" applyFont="1" applyFill="1" applyBorder="1" applyAlignment="1">
      <alignment horizontal="left" vertical="center" wrapText="1"/>
    </xf>
    <xf numFmtId="4" fontId="28" fillId="35" borderId="45" xfId="0" applyNumberFormat="1" applyFont="1" applyFill="1" applyBorder="1" applyAlignment="1">
      <alignment horizontal="right" vertical="center"/>
    </xf>
    <xf numFmtId="4" fontId="28" fillId="35" borderId="60" xfId="0" applyNumberFormat="1" applyFont="1" applyFill="1" applyBorder="1" applyAlignment="1">
      <alignment horizontal="right" vertical="center"/>
    </xf>
    <xf numFmtId="4" fontId="17" fillId="38" borderId="55" xfId="0" applyNumberFormat="1" applyFont="1" applyFill="1" applyBorder="1" applyAlignment="1">
      <alignment horizontal="right" vertical="center"/>
    </xf>
    <xf numFmtId="4" fontId="17" fillId="38" borderId="52" xfId="0" applyNumberFormat="1" applyFont="1" applyFill="1" applyBorder="1" applyAlignment="1">
      <alignment horizontal="right" vertical="center"/>
    </xf>
    <xf numFmtId="0" fontId="2" fillId="33" borderId="19" xfId="0" applyNumberFormat="1" applyFont="1" applyFill="1" applyBorder="1" applyAlignment="1">
      <alignment horizontal="left" vertical="center" wrapText="1"/>
    </xf>
    <xf numFmtId="0" fontId="2" fillId="10" borderId="10" xfId="0" applyNumberFormat="1" applyFont="1" applyFill="1" applyBorder="1" applyAlignment="1">
      <alignment horizontal="left" vertical="center"/>
    </xf>
    <xf numFmtId="0" fontId="2" fillId="10" borderId="11" xfId="0" applyNumberFormat="1" applyFont="1" applyFill="1" applyBorder="1" applyAlignment="1">
      <alignment horizontal="left" vertical="center"/>
    </xf>
    <xf numFmtId="0" fontId="2" fillId="10" borderId="59" xfId="0" applyNumberFormat="1" applyFont="1" applyFill="1" applyBorder="1" applyAlignment="1">
      <alignment horizontal="left" vertical="center"/>
    </xf>
    <xf numFmtId="3" fontId="2" fillId="33" borderId="19" xfId="0" applyNumberFormat="1" applyFont="1" applyFill="1" applyBorder="1" applyAlignment="1">
      <alignment horizontal="left" vertical="center" wrapText="1"/>
    </xf>
    <xf numFmtId="3" fontId="2" fillId="33" borderId="28" xfId="0" applyNumberFormat="1" applyFont="1" applyFill="1" applyBorder="1" applyAlignment="1">
      <alignment horizontal="left" vertical="center"/>
    </xf>
    <xf numFmtId="3" fontId="2" fillId="33" borderId="58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3" xfId="0" applyNumberFormat="1" applyFont="1" applyFill="1" applyBorder="1" applyAlignment="1">
      <alignment horizontal="center"/>
    </xf>
    <xf numFmtId="0" fontId="5" fillId="33" borderId="55" xfId="0" applyNumberFormat="1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0" fontId="12" fillId="12" borderId="12" xfId="0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/>
    </xf>
    <xf numFmtId="3" fontId="4" fillId="33" borderId="61" xfId="0" applyNumberFormat="1" applyFont="1" applyFill="1" applyBorder="1" applyAlignment="1">
      <alignment horizontal="left"/>
    </xf>
    <xf numFmtId="3" fontId="4" fillId="33" borderId="62" xfId="0" applyNumberFormat="1" applyFont="1" applyFill="1" applyBorder="1" applyAlignment="1">
      <alignment horizontal="left"/>
    </xf>
    <xf numFmtId="3" fontId="2" fillId="33" borderId="28" xfId="0" applyNumberFormat="1" applyFont="1" applyFill="1" applyBorder="1" applyAlignment="1">
      <alignment horizontal="center" vertical="center"/>
    </xf>
    <xf numFmtId="3" fontId="2" fillId="33" borderId="58" xfId="0" applyNumberFormat="1" applyFont="1" applyFill="1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4" fontId="12" fillId="37" borderId="12" xfId="0" applyNumberFormat="1" applyFont="1" applyFill="1" applyBorder="1" applyAlignment="1">
      <alignment horizontal="right" vertical="center"/>
    </xf>
    <xf numFmtId="4" fontId="29" fillId="3" borderId="63" xfId="0" applyNumberFormat="1" applyFont="1" applyFill="1" applyBorder="1" applyAlignment="1">
      <alignment horizontal="right" vertical="center"/>
    </xf>
    <xf numFmtId="4" fontId="29" fillId="3" borderId="64" xfId="0" applyNumberFormat="1" applyFont="1" applyFill="1" applyBorder="1" applyAlignment="1">
      <alignment horizontal="right" vertical="center"/>
    </xf>
    <xf numFmtId="4" fontId="12" fillId="36" borderId="12" xfId="0" applyNumberFormat="1" applyFont="1" applyFill="1" applyBorder="1" applyAlignment="1">
      <alignment horizontal="right" vertical="center"/>
    </xf>
    <xf numFmtId="0" fontId="12" fillId="40" borderId="28" xfId="0" applyFont="1" applyFill="1" applyBorder="1" applyAlignment="1">
      <alignment horizontal="center" vertical="center"/>
    </xf>
    <xf numFmtId="0" fontId="12" fillId="40" borderId="65" xfId="0" applyFont="1" applyFill="1" applyBorder="1" applyAlignment="1">
      <alignment horizontal="center" vertical="center"/>
    </xf>
    <xf numFmtId="0" fontId="12" fillId="40" borderId="66" xfId="0" applyFont="1" applyFill="1" applyBorder="1" applyAlignment="1">
      <alignment horizontal="center" vertical="center"/>
    </xf>
    <xf numFmtId="3" fontId="17" fillId="40" borderId="28" xfId="0" applyNumberFormat="1" applyFont="1" applyFill="1" applyBorder="1" applyAlignment="1">
      <alignment horizontal="center" vertical="center"/>
    </xf>
    <xf numFmtId="3" fontId="17" fillId="40" borderId="65" xfId="0" applyNumberFormat="1" applyFont="1" applyFill="1" applyBorder="1" applyAlignment="1">
      <alignment horizontal="center" vertical="center"/>
    </xf>
    <xf numFmtId="3" fontId="17" fillId="40" borderId="66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65" xfId="0" applyFont="1" applyFill="1" applyBorder="1" applyAlignment="1">
      <alignment horizontal="center" vertical="center"/>
    </xf>
    <xf numFmtId="0" fontId="15" fillId="33" borderId="65" xfId="0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horizontal="center" vertical="center"/>
    </xf>
    <xf numFmtId="3" fontId="17" fillId="33" borderId="28" xfId="0" applyNumberFormat="1" applyFont="1" applyFill="1" applyBorder="1" applyAlignment="1">
      <alignment horizontal="center"/>
    </xf>
    <xf numFmtId="3" fontId="17" fillId="33" borderId="65" xfId="0" applyNumberFormat="1" applyFont="1" applyFill="1" applyBorder="1" applyAlignment="1">
      <alignment horizontal="center"/>
    </xf>
    <xf numFmtId="3" fontId="17" fillId="33" borderId="58" xfId="0" applyNumberFormat="1" applyFont="1" applyFill="1" applyBorder="1" applyAlignment="1">
      <alignment horizontal="center"/>
    </xf>
    <xf numFmtId="0" fontId="12" fillId="0" borderId="10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5" fillId="0" borderId="11" xfId="0" applyNumberFormat="1" applyFont="1" applyFill="1" applyBorder="1" applyAlignment="1" applyProtection="1">
      <alignment wrapText="1"/>
      <protection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 wrapText="1"/>
      <protection/>
    </xf>
    <xf numFmtId="0" fontId="23" fillId="0" borderId="11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2"/>
  <sheetViews>
    <sheetView view="pageBreakPreview" zoomScale="75" zoomScaleNormal="75" zoomScaleSheetLayoutView="75" zoomScalePageLayoutView="0" workbookViewId="0" topLeftCell="A76">
      <selection activeCell="G216" sqref="G216"/>
    </sheetView>
  </sheetViews>
  <sheetFormatPr defaultColWidth="9.140625" defaultRowHeight="12.75"/>
  <cols>
    <col min="1" max="1" width="11.140625" style="36" customWidth="1"/>
    <col min="2" max="2" width="42.57421875" style="37" customWidth="1"/>
    <col min="3" max="3" width="14.140625" style="26" customWidth="1"/>
    <col min="4" max="4" width="15.57421875" style="27" customWidth="1"/>
    <col min="5" max="5" width="15.57421875" style="26" customWidth="1"/>
    <col min="6" max="7" width="13.421875" style="26" customWidth="1"/>
    <col min="8" max="8" width="16.421875" style="26" customWidth="1"/>
    <col min="9" max="9" width="14.421875" style="26" customWidth="1"/>
    <col min="10" max="10" width="14.28125" style="26" customWidth="1"/>
    <col min="11" max="12" width="10.140625" style="26" hidden="1" customWidth="1"/>
    <col min="13" max="13" width="11.140625" style="26" hidden="1" customWidth="1"/>
    <col min="14" max="14" width="20.8515625" style="26" hidden="1" customWidth="1"/>
    <col min="15" max="15" width="14.57421875" style="26" customWidth="1"/>
    <col min="16" max="16" width="13.28125" style="26" customWidth="1"/>
    <col min="17" max="17" width="15.421875" style="26" customWidth="1"/>
    <col min="18" max="18" width="12.7109375" style="26" customWidth="1"/>
    <col min="19" max="19" width="13.57421875" style="26" customWidth="1"/>
    <col min="20" max="20" width="15.421875" style="26" customWidth="1"/>
    <col min="21" max="65" width="9.140625" style="26" customWidth="1"/>
    <col min="66" max="16384" width="9.140625" style="26" customWidth="1"/>
  </cols>
  <sheetData>
    <row r="1" spans="1:18" ht="34.5" customHeight="1">
      <c r="A1" s="352" t="s">
        <v>168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103"/>
    </row>
    <row r="2" spans="1:18" ht="34.5" customHeight="1">
      <c r="A2" s="188" t="s">
        <v>166</v>
      </c>
      <c r="B2" s="189"/>
      <c r="C2" s="189"/>
      <c r="D2" s="189"/>
      <c r="E2" s="189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6.5" customHeight="1">
      <c r="A3" s="189"/>
      <c r="B3" s="189"/>
      <c r="C3" s="189"/>
      <c r="D3" s="189"/>
      <c r="E3" s="189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5" ht="34.5" customHeight="1">
      <c r="A4" s="31" t="s">
        <v>167</v>
      </c>
      <c r="B4" s="41"/>
      <c r="C4" s="41"/>
      <c r="D4" s="65"/>
      <c r="E4" s="41"/>
    </row>
    <row r="5" spans="1:5" ht="34.5" customHeight="1" thickBot="1">
      <c r="A5" s="63"/>
      <c r="B5" s="41"/>
      <c r="C5" s="41"/>
      <c r="D5" s="65"/>
      <c r="E5" s="41"/>
    </row>
    <row r="6" spans="1:5" ht="39.75" customHeight="1" thickBot="1">
      <c r="A6" s="358" t="s">
        <v>5</v>
      </c>
      <c r="B6" s="358"/>
      <c r="C6" s="261" t="s">
        <v>169</v>
      </c>
      <c r="D6" s="261" t="s">
        <v>164</v>
      </c>
      <c r="E6" s="261" t="s">
        <v>170</v>
      </c>
    </row>
    <row r="7" spans="1:5" ht="34.5" customHeight="1" thickBot="1">
      <c r="A7" s="262" t="s">
        <v>75</v>
      </c>
      <c r="B7" s="262"/>
      <c r="C7" s="263">
        <f>C30+C57+C61</f>
        <v>392780</v>
      </c>
      <c r="D7" s="263">
        <v>406500</v>
      </c>
      <c r="E7" s="263">
        <v>422500</v>
      </c>
    </row>
    <row r="8" spans="1:5" ht="34.5" customHeight="1" thickBot="1">
      <c r="A8" s="262" t="s">
        <v>76</v>
      </c>
      <c r="B8" s="262"/>
      <c r="C8" s="263">
        <f>C61</f>
        <v>0</v>
      </c>
      <c r="D8" s="263">
        <v>0</v>
      </c>
      <c r="E8" s="263">
        <v>0</v>
      </c>
    </row>
    <row r="9" spans="1:5" ht="34.5" customHeight="1" thickBot="1">
      <c r="A9" s="350" t="s">
        <v>80</v>
      </c>
      <c r="B9" s="351"/>
      <c r="C9" s="263">
        <f>D96+D145+D209</f>
        <v>1061670</v>
      </c>
      <c r="D9" s="263">
        <v>1043000</v>
      </c>
      <c r="E9" s="263">
        <v>1044000</v>
      </c>
    </row>
    <row r="10" spans="1:5" ht="34.5" customHeight="1" thickBot="1">
      <c r="A10" s="345" t="s">
        <v>72</v>
      </c>
      <c r="B10" s="345"/>
      <c r="C10" s="263">
        <f>D156</f>
        <v>34500</v>
      </c>
      <c r="D10" s="263">
        <v>35000</v>
      </c>
      <c r="E10" s="263">
        <v>35500</v>
      </c>
    </row>
    <row r="11" spans="1:5" ht="34.5" customHeight="1" thickBot="1">
      <c r="A11" s="345" t="s">
        <v>171</v>
      </c>
      <c r="B11" s="345"/>
      <c r="C11" s="263">
        <f>E145</f>
        <v>3500</v>
      </c>
      <c r="D11" s="263">
        <v>4000</v>
      </c>
      <c r="E11" s="263">
        <v>4500</v>
      </c>
    </row>
    <row r="12" spans="1:5" ht="37.5" customHeight="1" thickBot="1">
      <c r="A12" s="345" t="s">
        <v>185</v>
      </c>
      <c r="B12" s="345"/>
      <c r="C12" s="263">
        <f>F145</f>
        <v>54500</v>
      </c>
      <c r="D12" s="263">
        <v>55000</v>
      </c>
      <c r="E12" s="263">
        <v>56000</v>
      </c>
    </row>
    <row r="13" spans="1:5" ht="34.5" customHeight="1" thickBot="1">
      <c r="A13" s="345" t="s">
        <v>177</v>
      </c>
      <c r="B13" s="345"/>
      <c r="C13" s="263">
        <f>G145</f>
        <v>820000</v>
      </c>
      <c r="D13" s="263">
        <v>825000</v>
      </c>
      <c r="E13" s="263">
        <v>827000</v>
      </c>
    </row>
    <row r="14" spans="1:5" ht="34.5" customHeight="1" thickBot="1">
      <c r="A14" s="345" t="s">
        <v>186</v>
      </c>
      <c r="B14" s="345"/>
      <c r="C14" s="263">
        <f>H145</f>
        <v>17000</v>
      </c>
      <c r="D14" s="263">
        <v>17000</v>
      </c>
      <c r="E14" s="263">
        <v>0</v>
      </c>
    </row>
    <row r="15" spans="1:5" ht="34.5" customHeight="1" thickBot="1">
      <c r="A15" s="350" t="s">
        <v>187</v>
      </c>
      <c r="B15" s="351"/>
      <c r="C15" s="263">
        <f>I145</f>
        <v>60000</v>
      </c>
      <c r="D15" s="263">
        <v>60000</v>
      </c>
      <c r="E15" s="263">
        <v>60000</v>
      </c>
    </row>
    <row r="16" spans="1:5" ht="34.5" customHeight="1" thickBot="1">
      <c r="A16" s="350" t="s">
        <v>180</v>
      </c>
      <c r="B16" s="351"/>
      <c r="C16" s="263">
        <f>J145</f>
        <v>47000</v>
      </c>
      <c r="D16" s="263">
        <v>48000</v>
      </c>
      <c r="E16" s="263">
        <v>49000</v>
      </c>
    </row>
    <row r="17" spans="1:5" ht="34.5" customHeight="1" thickBot="1">
      <c r="A17" s="350" t="s">
        <v>181</v>
      </c>
      <c r="B17" s="351"/>
      <c r="C17" s="263">
        <f>O145</f>
        <v>10500</v>
      </c>
      <c r="D17" s="263">
        <v>10500</v>
      </c>
      <c r="E17" s="263">
        <v>10500</v>
      </c>
    </row>
    <row r="18" spans="1:5" ht="34.5" customHeight="1" thickBot="1">
      <c r="A18" s="350" t="s">
        <v>188</v>
      </c>
      <c r="B18" s="351"/>
      <c r="C18" s="263">
        <v>0</v>
      </c>
      <c r="D18" s="263">
        <v>0</v>
      </c>
      <c r="E18" s="263">
        <v>0</v>
      </c>
    </row>
    <row r="19" spans="1:5" ht="34.5" customHeight="1" thickBot="1">
      <c r="A19" s="350" t="s">
        <v>189</v>
      </c>
      <c r="B19" s="351"/>
      <c r="C19" s="263">
        <f>Q145</f>
        <v>5000</v>
      </c>
      <c r="D19" s="263">
        <v>5000</v>
      </c>
      <c r="E19" s="263">
        <v>5000</v>
      </c>
    </row>
    <row r="20" spans="1:5" ht="34.5" customHeight="1" thickBot="1">
      <c r="A20" s="339" t="s">
        <v>190</v>
      </c>
      <c r="B20" s="340"/>
      <c r="C20" s="263">
        <f>R145</f>
        <v>0</v>
      </c>
      <c r="D20" s="263">
        <v>1000</v>
      </c>
      <c r="E20" s="263">
        <v>1000</v>
      </c>
    </row>
    <row r="21" spans="1:5" ht="34.5" customHeight="1" thickBot="1">
      <c r="A21" s="339" t="s">
        <v>192</v>
      </c>
      <c r="B21" s="340"/>
      <c r="C21" s="263">
        <f>S145</f>
        <v>912</v>
      </c>
      <c r="D21" s="263">
        <v>912</v>
      </c>
      <c r="E21" s="263">
        <v>912</v>
      </c>
    </row>
    <row r="22" spans="1:5" ht="34.5" customHeight="1" thickBot="1">
      <c r="A22" s="349" t="s">
        <v>150</v>
      </c>
      <c r="B22" s="349"/>
      <c r="C22" s="263">
        <f>C231</f>
        <v>6013900</v>
      </c>
      <c r="D22" s="263">
        <v>6015000</v>
      </c>
      <c r="E22" s="263">
        <v>6015500</v>
      </c>
    </row>
    <row r="23" spans="1:5" ht="34.5" customHeight="1" thickBot="1">
      <c r="A23" s="349" t="s">
        <v>184</v>
      </c>
      <c r="B23" s="349"/>
      <c r="C23" s="263">
        <v>296374</v>
      </c>
      <c r="D23" s="263">
        <v>86980</v>
      </c>
      <c r="E23" s="263">
        <v>0</v>
      </c>
    </row>
    <row r="24" spans="1:5" ht="34.5" customHeight="1" thickBot="1">
      <c r="A24" s="361" t="s">
        <v>1</v>
      </c>
      <c r="B24" s="362"/>
      <c r="C24" s="264">
        <f>SUM(C7:C23)</f>
        <v>8817636</v>
      </c>
      <c r="D24" s="264">
        <f>SUM(D7:D23)</f>
        <v>8612892</v>
      </c>
      <c r="E24" s="264">
        <f>SUM(E7:E23)</f>
        <v>8531412</v>
      </c>
    </row>
    <row r="25" spans="1:4" ht="15">
      <c r="A25" s="359"/>
      <c r="B25" s="360"/>
      <c r="C25" s="260"/>
      <c r="D25" s="29"/>
    </row>
    <row r="26" spans="1:9" ht="19.5" customHeight="1">
      <c r="A26" s="28"/>
      <c r="B26" s="23"/>
      <c r="D26" s="30"/>
      <c r="E26" s="23"/>
      <c r="F26" s="23"/>
      <c r="G26" s="23"/>
      <c r="H26" s="23"/>
      <c r="I26" s="23"/>
    </row>
    <row r="27" spans="1:20" s="32" customFormat="1" ht="20.25" customHeight="1">
      <c r="A27" s="180" t="s">
        <v>172</v>
      </c>
      <c r="B27" s="181"/>
      <c r="C27" s="182"/>
      <c r="D27" s="183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4" t="s">
        <v>4</v>
      </c>
      <c r="R27" s="184"/>
      <c r="S27" s="182"/>
      <c r="T27" s="182"/>
    </row>
    <row r="28" spans="1:20" ht="15.75" customHeight="1" thickBot="1">
      <c r="A28" s="218"/>
      <c r="B28" s="33"/>
      <c r="C28" s="354" t="s">
        <v>66</v>
      </c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3"/>
      <c r="S28" s="34"/>
      <c r="T28" s="35"/>
    </row>
    <row r="29" spans="1:18" s="27" customFormat="1" ht="66" customHeight="1" thickBot="1">
      <c r="A29" s="219" t="s">
        <v>30</v>
      </c>
      <c r="B29" s="219" t="s">
        <v>3</v>
      </c>
      <c r="C29" s="219" t="s">
        <v>169</v>
      </c>
      <c r="D29" s="220" t="s">
        <v>65</v>
      </c>
      <c r="E29" s="219" t="s">
        <v>67</v>
      </c>
      <c r="F29" s="219" t="s">
        <v>68</v>
      </c>
      <c r="G29" s="219" t="s">
        <v>70</v>
      </c>
      <c r="H29" s="221" t="s">
        <v>69</v>
      </c>
      <c r="I29" s="221"/>
      <c r="J29" s="222"/>
      <c r="K29" s="219"/>
      <c r="L29" s="219"/>
      <c r="M29" s="219"/>
      <c r="N29" s="223"/>
      <c r="O29" s="223"/>
      <c r="P29" s="219"/>
      <c r="Q29" s="219"/>
      <c r="R29" s="219"/>
    </row>
    <row r="30" spans="1:18" ht="24.75" customHeight="1" thickBot="1">
      <c r="A30" s="138">
        <v>32</v>
      </c>
      <c r="B30" s="139" t="s">
        <v>39</v>
      </c>
      <c r="C30" s="140">
        <f>C31+C34+C41+C52</f>
        <v>392630</v>
      </c>
      <c r="D30" s="140">
        <f>D31+D34+D41+D52</f>
        <v>227130</v>
      </c>
      <c r="E30" s="244">
        <f aca="true" t="shared" si="0" ref="E30:N30">E31+E34+E41+E52</f>
        <v>140000</v>
      </c>
      <c r="F30" s="244">
        <f t="shared" si="0"/>
        <v>4000</v>
      </c>
      <c r="G30" s="140">
        <f t="shared" si="0"/>
        <v>6500</v>
      </c>
      <c r="H30" s="140">
        <f t="shared" si="0"/>
        <v>15000</v>
      </c>
      <c r="I30" s="140"/>
      <c r="J30" s="140">
        <f t="shared" si="0"/>
        <v>0</v>
      </c>
      <c r="K30" s="140">
        <f t="shared" si="0"/>
        <v>0</v>
      </c>
      <c r="L30" s="140">
        <f t="shared" si="0"/>
        <v>0</v>
      </c>
      <c r="M30" s="140">
        <f t="shared" si="0"/>
        <v>0</v>
      </c>
      <c r="N30" s="140">
        <f t="shared" si="0"/>
        <v>0</v>
      </c>
      <c r="O30" s="140"/>
      <c r="P30" s="140">
        <f>P31+P34+P41+P52</f>
        <v>0</v>
      </c>
      <c r="Q30" s="140">
        <f>Q31+Q34+Q41+Q52</f>
        <v>0</v>
      </c>
      <c r="R30" s="140"/>
    </row>
    <row r="31" spans="1:18" ht="24.75" customHeight="1" thickBot="1">
      <c r="A31" s="138">
        <v>321</v>
      </c>
      <c r="B31" s="139" t="s">
        <v>40</v>
      </c>
      <c r="C31" s="140">
        <f aca="true" t="shared" si="1" ref="C31:Q31">SUM(C32:C33)</f>
        <v>31000</v>
      </c>
      <c r="D31" s="140">
        <f t="shared" si="1"/>
        <v>31000</v>
      </c>
      <c r="E31" s="140">
        <f t="shared" si="1"/>
        <v>0</v>
      </c>
      <c r="F31" s="140">
        <f t="shared" si="1"/>
        <v>0</v>
      </c>
      <c r="G31" s="140">
        <f t="shared" si="1"/>
        <v>0</v>
      </c>
      <c r="H31" s="140">
        <f t="shared" si="1"/>
        <v>0</v>
      </c>
      <c r="I31" s="140"/>
      <c r="J31" s="140">
        <f t="shared" si="1"/>
        <v>0</v>
      </c>
      <c r="K31" s="140">
        <f t="shared" si="1"/>
        <v>0</v>
      </c>
      <c r="L31" s="140">
        <f t="shared" si="1"/>
        <v>0</v>
      </c>
      <c r="M31" s="140">
        <f t="shared" si="1"/>
        <v>0</v>
      </c>
      <c r="N31" s="140">
        <f t="shared" si="1"/>
        <v>0</v>
      </c>
      <c r="O31" s="140"/>
      <c r="P31" s="140">
        <f t="shared" si="1"/>
        <v>0</v>
      </c>
      <c r="Q31" s="140">
        <f t="shared" si="1"/>
        <v>0</v>
      </c>
      <c r="R31" s="140"/>
    </row>
    <row r="32" spans="1:18" ht="24.75" customHeight="1" hidden="1" thickBot="1">
      <c r="A32" s="153">
        <v>3211</v>
      </c>
      <c r="B32" s="156" t="s">
        <v>8</v>
      </c>
      <c r="C32" s="154">
        <f>SUM(D32:J32)</f>
        <v>18000</v>
      </c>
      <c r="D32" s="155">
        <v>18000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24.75" customHeight="1" hidden="1" thickBot="1">
      <c r="A33" s="153">
        <v>3213</v>
      </c>
      <c r="B33" s="156" t="s">
        <v>49</v>
      </c>
      <c r="C33" s="154">
        <f>SUM(D33:J33)</f>
        <v>13000</v>
      </c>
      <c r="D33" s="155">
        <v>13000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s="38" customFormat="1" ht="24.75" customHeight="1" thickBot="1">
      <c r="A34" s="242">
        <v>322</v>
      </c>
      <c r="B34" s="243" t="s">
        <v>50</v>
      </c>
      <c r="C34" s="244">
        <f>SUM(C35:C40)</f>
        <v>213130</v>
      </c>
      <c r="D34" s="147">
        <f>SUM(D35:D40)</f>
        <v>73130</v>
      </c>
      <c r="E34" s="241">
        <f aca="true" t="shared" si="2" ref="E34:Q34">SUM(E35:E40)</f>
        <v>140000</v>
      </c>
      <c r="F34" s="147">
        <f t="shared" si="2"/>
        <v>0</v>
      </c>
      <c r="G34" s="147">
        <f t="shared" si="2"/>
        <v>0</v>
      </c>
      <c r="H34" s="147">
        <f t="shared" si="2"/>
        <v>0</v>
      </c>
      <c r="I34" s="147"/>
      <c r="J34" s="147">
        <f t="shared" si="2"/>
        <v>0</v>
      </c>
      <c r="K34" s="147">
        <f t="shared" si="2"/>
        <v>0</v>
      </c>
      <c r="L34" s="147">
        <f t="shared" si="2"/>
        <v>0</v>
      </c>
      <c r="M34" s="147">
        <f t="shared" si="2"/>
        <v>0</v>
      </c>
      <c r="N34" s="147">
        <f t="shared" si="2"/>
        <v>0</v>
      </c>
      <c r="O34" s="147"/>
      <c r="P34" s="140">
        <f t="shared" si="2"/>
        <v>0</v>
      </c>
      <c r="Q34" s="140">
        <f t="shared" si="2"/>
        <v>0</v>
      </c>
      <c r="R34" s="140"/>
    </row>
    <row r="35" spans="1:18" ht="24.75" customHeight="1" hidden="1" thickBot="1">
      <c r="A35" s="153">
        <v>3221</v>
      </c>
      <c r="B35" s="246" t="s">
        <v>14</v>
      </c>
      <c r="C35" s="154">
        <f>SUM(D35:J35)</f>
        <v>26000</v>
      </c>
      <c r="D35" s="155">
        <v>26000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24.75" customHeight="1" hidden="1" thickBot="1">
      <c r="A36" s="141">
        <v>3222</v>
      </c>
      <c r="B36" s="152" t="s">
        <v>26</v>
      </c>
      <c r="C36" s="143">
        <f>SUM(D36:J36)</f>
        <v>30000</v>
      </c>
      <c r="D36" s="144">
        <v>30000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24.75" customHeight="1" hidden="1" thickBot="1">
      <c r="A37" s="153">
        <v>3223</v>
      </c>
      <c r="B37" s="156" t="s">
        <v>9</v>
      </c>
      <c r="C37" s="154">
        <f>SUM(D37:J37)</f>
        <v>140000</v>
      </c>
      <c r="D37" s="155"/>
      <c r="E37" s="154">
        <v>140000</v>
      </c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24.75" customHeight="1" hidden="1" thickBot="1">
      <c r="A38" s="141">
        <v>3224</v>
      </c>
      <c r="B38" s="148" t="s">
        <v>51</v>
      </c>
      <c r="C38" s="143">
        <f>SUM(D38:J38)</f>
        <v>10000</v>
      </c>
      <c r="D38" s="144">
        <v>10000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24.75" customHeight="1" hidden="1" thickBot="1">
      <c r="A39" s="141">
        <v>3225</v>
      </c>
      <c r="B39" s="142" t="s">
        <v>15</v>
      </c>
      <c r="C39" s="143">
        <f>SUM(D39,E39,F39,H39,H39)</f>
        <v>7130</v>
      </c>
      <c r="D39" s="144">
        <v>7130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24.75" customHeight="1" hidden="1" thickBot="1">
      <c r="A40" s="141">
        <v>3227</v>
      </c>
      <c r="B40" s="149" t="s">
        <v>34</v>
      </c>
      <c r="C40" s="143">
        <f>SUM(D40:J40)</f>
        <v>0</v>
      </c>
      <c r="D40" s="144">
        <v>0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s="38" customFormat="1" ht="24.75" customHeight="1" thickBot="1">
      <c r="A41" s="242">
        <v>323</v>
      </c>
      <c r="B41" s="245" t="s">
        <v>43</v>
      </c>
      <c r="C41" s="244">
        <f>SUM(C42:C51)</f>
        <v>127500</v>
      </c>
      <c r="D41" s="147">
        <f>SUM(D42:D51)</f>
        <v>102000</v>
      </c>
      <c r="E41" s="147">
        <f aca="true" t="shared" si="3" ref="E41:N41">SUM(E42:E51)</f>
        <v>0</v>
      </c>
      <c r="F41" s="241">
        <f t="shared" si="3"/>
        <v>4000</v>
      </c>
      <c r="G41" s="147">
        <f t="shared" si="3"/>
        <v>6500</v>
      </c>
      <c r="H41" s="147">
        <f t="shared" si="3"/>
        <v>15000</v>
      </c>
      <c r="I41" s="147"/>
      <c r="J41" s="147">
        <f t="shared" si="3"/>
        <v>0</v>
      </c>
      <c r="K41" s="147">
        <f t="shared" si="3"/>
        <v>0</v>
      </c>
      <c r="L41" s="147">
        <f t="shared" si="3"/>
        <v>0</v>
      </c>
      <c r="M41" s="147">
        <f t="shared" si="3"/>
        <v>0</v>
      </c>
      <c r="N41" s="147">
        <f t="shared" si="3"/>
        <v>0</v>
      </c>
      <c r="O41" s="147"/>
      <c r="P41" s="147">
        <f>P42+P43+P44+P45+P46+P47+P48+P49+P50+P51</f>
        <v>0</v>
      </c>
      <c r="Q41" s="147">
        <f>Q42+Q43+Q44+Q45+Q46+Q47+Q48+Q49+Q50+Q51</f>
        <v>0</v>
      </c>
      <c r="R41" s="147"/>
    </row>
    <row r="42" spans="1:18" ht="24.75" customHeight="1" hidden="1" thickBot="1">
      <c r="A42" s="153">
        <v>3231</v>
      </c>
      <c r="B42" s="156" t="s">
        <v>52</v>
      </c>
      <c r="C42" s="154">
        <f>SUM(D42:J42)</f>
        <v>16000</v>
      </c>
      <c r="D42" s="144">
        <v>12000</v>
      </c>
      <c r="E42" s="143"/>
      <c r="F42" s="154">
        <v>4000</v>
      </c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18" ht="24.75" customHeight="1" hidden="1" thickBot="1">
      <c r="A43" s="141">
        <v>3232</v>
      </c>
      <c r="B43" s="142" t="s">
        <v>16</v>
      </c>
      <c r="C43" s="143">
        <f aca="true" t="shared" si="4" ref="C43:C51">SUM(D43:J43)</f>
        <v>27000</v>
      </c>
      <c r="D43" s="144">
        <v>12000</v>
      </c>
      <c r="E43" s="143"/>
      <c r="F43" s="143"/>
      <c r="G43" s="143"/>
      <c r="H43" s="143">
        <v>15000</v>
      </c>
      <c r="I43" s="143"/>
      <c r="J43" s="143"/>
      <c r="K43" s="143"/>
      <c r="L43" s="143"/>
      <c r="M43" s="143"/>
      <c r="N43" s="143"/>
      <c r="O43" s="143"/>
      <c r="P43" s="143"/>
      <c r="Q43" s="143"/>
      <c r="R43" s="143"/>
    </row>
    <row r="44" spans="1:18" ht="24.75" customHeight="1" hidden="1" thickBot="1">
      <c r="A44" s="141">
        <v>3232</v>
      </c>
      <c r="B44" s="142" t="s">
        <v>73</v>
      </c>
      <c r="C44" s="143">
        <f t="shared" si="4"/>
        <v>0</v>
      </c>
      <c r="D44" s="144">
        <v>0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</row>
    <row r="45" spans="1:18" ht="24.75" customHeight="1" hidden="1" thickBot="1">
      <c r="A45" s="141">
        <v>3233</v>
      </c>
      <c r="B45" s="142" t="s">
        <v>17</v>
      </c>
      <c r="C45" s="143">
        <f t="shared" si="4"/>
        <v>0</v>
      </c>
      <c r="D45" s="144">
        <v>0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ht="24.75" customHeight="1" hidden="1" thickBot="1">
      <c r="A46" s="141">
        <v>3234</v>
      </c>
      <c r="B46" s="142" t="s">
        <v>11</v>
      </c>
      <c r="C46" s="143">
        <f t="shared" si="4"/>
        <v>23000</v>
      </c>
      <c r="D46" s="144">
        <v>23000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ht="24.75" customHeight="1" hidden="1" thickBot="1">
      <c r="A47" s="153">
        <v>3235</v>
      </c>
      <c r="B47" s="156" t="s">
        <v>10</v>
      </c>
      <c r="C47" s="154">
        <f t="shared" si="4"/>
        <v>18000</v>
      </c>
      <c r="D47" s="155">
        <v>18000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1:18" ht="24.75" customHeight="1" hidden="1" thickBot="1">
      <c r="A48" s="141">
        <v>3236</v>
      </c>
      <c r="B48" s="148" t="s">
        <v>53</v>
      </c>
      <c r="C48" s="143">
        <f t="shared" si="4"/>
        <v>10500</v>
      </c>
      <c r="D48" s="144">
        <v>4000</v>
      </c>
      <c r="E48" s="143"/>
      <c r="F48" s="143"/>
      <c r="G48" s="143">
        <v>6500</v>
      </c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</row>
    <row r="49" spans="1:18" ht="24.75" customHeight="1" hidden="1" thickBot="1">
      <c r="A49" s="141">
        <v>3237</v>
      </c>
      <c r="B49" s="142" t="s">
        <v>18</v>
      </c>
      <c r="C49" s="143">
        <f t="shared" si="4"/>
        <v>10000</v>
      </c>
      <c r="D49" s="144">
        <v>10000</v>
      </c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</row>
    <row r="50" spans="1:18" ht="24.75" customHeight="1" hidden="1" thickBot="1">
      <c r="A50" s="141">
        <v>3238</v>
      </c>
      <c r="B50" s="142" t="s">
        <v>19</v>
      </c>
      <c r="C50" s="143">
        <f t="shared" si="4"/>
        <v>15000</v>
      </c>
      <c r="D50" s="144">
        <v>15000</v>
      </c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</row>
    <row r="51" spans="1:18" ht="24.75" customHeight="1" hidden="1" thickBot="1">
      <c r="A51" s="141">
        <v>3239</v>
      </c>
      <c r="B51" s="142" t="s">
        <v>20</v>
      </c>
      <c r="C51" s="143">
        <f t="shared" si="4"/>
        <v>8000</v>
      </c>
      <c r="D51" s="144">
        <v>8000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</row>
    <row r="52" spans="1:18" s="38" customFormat="1" ht="24.75" customHeight="1" thickBot="1">
      <c r="A52" s="145">
        <v>329</v>
      </c>
      <c r="B52" s="150" t="s">
        <v>46</v>
      </c>
      <c r="C52" s="140">
        <f>C53+C54+C55+C56</f>
        <v>21000</v>
      </c>
      <c r="D52" s="140">
        <f>D53+D54+D55+D56</f>
        <v>21000</v>
      </c>
      <c r="E52" s="147">
        <f>SUM(E54:E56)</f>
        <v>0</v>
      </c>
      <c r="F52" s="147">
        <f>SUM(F54:F56)</f>
        <v>0</v>
      </c>
      <c r="G52" s="147">
        <f>SUM(G54:G56)</f>
        <v>0</v>
      </c>
      <c r="H52" s="147">
        <f>SUM(H54:H56)</f>
        <v>0</v>
      </c>
      <c r="I52" s="147"/>
      <c r="J52" s="147">
        <f>SUM(J54:J56)</f>
        <v>0</v>
      </c>
      <c r="K52" s="147">
        <f>SUM(K54:K56)</f>
        <v>0</v>
      </c>
      <c r="L52" s="147">
        <f>SUM(L54:L56)</f>
        <v>0</v>
      </c>
      <c r="M52" s="147">
        <f>SUM(M54:M56)</f>
        <v>0</v>
      </c>
      <c r="N52" s="147">
        <f>SUM(N54:N56)</f>
        <v>0</v>
      </c>
      <c r="O52" s="147"/>
      <c r="P52" s="147">
        <f>SUM(P54:P56)</f>
        <v>0</v>
      </c>
      <c r="Q52" s="147">
        <f>SUM(Q54:Q56)</f>
        <v>0</v>
      </c>
      <c r="R52" s="147"/>
    </row>
    <row r="53" spans="1:18" s="38" customFormat="1" ht="24.75" customHeight="1" hidden="1" thickBot="1">
      <c r="A53" s="268">
        <v>3292</v>
      </c>
      <c r="B53" s="269" t="s">
        <v>21</v>
      </c>
      <c r="C53" s="154">
        <f>SUM(D53:J53)</f>
        <v>15000</v>
      </c>
      <c r="D53" s="270">
        <v>15000</v>
      </c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</row>
    <row r="54" spans="1:18" ht="24.75" customHeight="1" hidden="1" thickBot="1">
      <c r="A54" s="141">
        <v>3294</v>
      </c>
      <c r="B54" s="142" t="s">
        <v>31</v>
      </c>
      <c r="C54" s="143">
        <f>SUM(D54:J54)</f>
        <v>1500</v>
      </c>
      <c r="D54" s="144">
        <v>1500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</row>
    <row r="55" spans="1:18" ht="24.75" customHeight="1" hidden="1" thickBot="1">
      <c r="A55" s="153">
        <v>3295</v>
      </c>
      <c r="B55" s="156" t="s">
        <v>35</v>
      </c>
      <c r="C55" s="154">
        <f>SUM(D55:J55)</f>
        <v>500</v>
      </c>
      <c r="D55" s="155">
        <v>500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</row>
    <row r="56" spans="1:18" ht="24.75" customHeight="1" hidden="1" thickBot="1">
      <c r="A56" s="141">
        <v>3299</v>
      </c>
      <c r="B56" s="148" t="s">
        <v>12</v>
      </c>
      <c r="C56" s="143">
        <f>SUM(D56:J56)</f>
        <v>4000</v>
      </c>
      <c r="D56" s="144">
        <v>4000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1:18" ht="24.75" customHeight="1" thickBot="1">
      <c r="A57" s="145">
        <v>34</v>
      </c>
      <c r="B57" s="151" t="s">
        <v>88</v>
      </c>
      <c r="C57" s="140">
        <f>C58</f>
        <v>150</v>
      </c>
      <c r="D57" s="140">
        <f>D58</f>
        <v>150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</row>
    <row r="58" spans="1:18" ht="24.75" customHeight="1" thickBot="1">
      <c r="A58" s="145">
        <v>343</v>
      </c>
      <c r="B58" s="151" t="s">
        <v>86</v>
      </c>
      <c r="C58" s="140">
        <f>SUM(D58:J58)</f>
        <v>150</v>
      </c>
      <c r="D58" s="147">
        <f>D59+D60</f>
        <v>150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</row>
    <row r="59" spans="1:18" ht="24.75" customHeight="1" hidden="1" thickBot="1">
      <c r="A59" s="141">
        <v>3431</v>
      </c>
      <c r="B59" s="152" t="s">
        <v>84</v>
      </c>
      <c r="C59" s="143">
        <f>SUM(D59:J59)</f>
        <v>150</v>
      </c>
      <c r="D59" s="144">
        <v>150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</row>
    <row r="60" spans="1:18" ht="24.75" customHeight="1" hidden="1" thickBot="1">
      <c r="A60" s="141">
        <v>3433</v>
      </c>
      <c r="B60" s="152" t="s">
        <v>85</v>
      </c>
      <c r="C60" s="143">
        <f>SUM(D60:J60)</f>
        <v>0</v>
      </c>
      <c r="D60" s="144">
        <v>0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</row>
    <row r="61" spans="1:18" s="38" customFormat="1" ht="24.75" customHeight="1" thickBot="1">
      <c r="A61" s="145">
        <v>45</v>
      </c>
      <c r="B61" s="146" t="s">
        <v>62</v>
      </c>
      <c r="C61" s="140">
        <f>SUM(C62)</f>
        <v>0</v>
      </c>
      <c r="D61" s="140">
        <f aca="true" t="shared" si="5" ref="D61:Q62">SUM(D62)</f>
        <v>0</v>
      </c>
      <c r="E61" s="140">
        <f t="shared" si="5"/>
        <v>0</v>
      </c>
      <c r="F61" s="140">
        <f t="shared" si="5"/>
        <v>0</v>
      </c>
      <c r="G61" s="140">
        <f t="shared" si="5"/>
        <v>0</v>
      </c>
      <c r="H61" s="140">
        <f t="shared" si="5"/>
        <v>0</v>
      </c>
      <c r="I61" s="140"/>
      <c r="J61" s="140">
        <f t="shared" si="5"/>
        <v>0</v>
      </c>
      <c r="K61" s="140">
        <f t="shared" si="5"/>
        <v>0</v>
      </c>
      <c r="L61" s="140">
        <f t="shared" si="5"/>
        <v>0</v>
      </c>
      <c r="M61" s="140">
        <f t="shared" si="5"/>
        <v>0</v>
      </c>
      <c r="N61" s="140">
        <f t="shared" si="5"/>
        <v>0</v>
      </c>
      <c r="O61" s="140"/>
      <c r="P61" s="140">
        <f>P62</f>
        <v>0</v>
      </c>
      <c r="Q61" s="140">
        <f>Q62</f>
        <v>0</v>
      </c>
      <c r="R61" s="140"/>
    </row>
    <row r="62" spans="1:18" s="38" customFormat="1" ht="24.75" customHeight="1" thickBot="1">
      <c r="A62" s="145">
        <v>454</v>
      </c>
      <c r="B62" s="146" t="s">
        <v>63</v>
      </c>
      <c r="C62" s="140">
        <f>SUM(C63)</f>
        <v>0</v>
      </c>
      <c r="D62" s="140">
        <f t="shared" si="5"/>
        <v>0</v>
      </c>
      <c r="E62" s="140">
        <f t="shared" si="5"/>
        <v>0</v>
      </c>
      <c r="F62" s="140">
        <f t="shared" si="5"/>
        <v>0</v>
      </c>
      <c r="G62" s="140">
        <f t="shared" si="5"/>
        <v>0</v>
      </c>
      <c r="H62" s="140">
        <f t="shared" si="5"/>
        <v>0</v>
      </c>
      <c r="I62" s="140"/>
      <c r="J62" s="140">
        <f t="shared" si="5"/>
        <v>0</v>
      </c>
      <c r="K62" s="140">
        <f t="shared" si="5"/>
        <v>0</v>
      </c>
      <c r="L62" s="140">
        <f t="shared" si="5"/>
        <v>0</v>
      </c>
      <c r="M62" s="140">
        <f t="shared" si="5"/>
        <v>0</v>
      </c>
      <c r="N62" s="140">
        <f t="shared" si="5"/>
        <v>0</v>
      </c>
      <c r="O62" s="140"/>
      <c r="P62" s="140">
        <f t="shared" si="5"/>
        <v>0</v>
      </c>
      <c r="Q62" s="140">
        <f t="shared" si="5"/>
        <v>0</v>
      </c>
      <c r="R62" s="140"/>
    </row>
    <row r="63" spans="1:18" ht="24.75" customHeight="1" hidden="1" thickBot="1">
      <c r="A63" s="141">
        <v>4541</v>
      </c>
      <c r="B63" s="142" t="s">
        <v>29</v>
      </c>
      <c r="C63" s="143">
        <f>SUM(D63:J63)</f>
        <v>0</v>
      </c>
      <c r="D63" s="144"/>
      <c r="E63" s="143"/>
      <c r="F63" s="143"/>
      <c r="G63" s="143"/>
      <c r="H63" s="143">
        <v>0</v>
      </c>
      <c r="I63" s="143"/>
      <c r="J63" s="143"/>
      <c r="K63" s="143"/>
      <c r="L63" s="143"/>
      <c r="M63" s="143"/>
      <c r="N63" s="143"/>
      <c r="O63" s="143"/>
      <c r="P63" s="143"/>
      <c r="Q63" s="143"/>
      <c r="R63" s="143"/>
    </row>
    <row r="64" spans="1:18" ht="21" customHeight="1" thickBot="1">
      <c r="A64" s="224"/>
      <c r="B64" s="225" t="s">
        <v>71</v>
      </c>
      <c r="C64" s="226">
        <f>C61+C30+C57</f>
        <v>392780</v>
      </c>
      <c r="D64" s="226">
        <f>D61+D30+D57</f>
        <v>227280</v>
      </c>
      <c r="E64" s="226">
        <f aca="true" t="shared" si="6" ref="E64:Q64">E61+E30</f>
        <v>140000</v>
      </c>
      <c r="F64" s="226">
        <f t="shared" si="6"/>
        <v>4000</v>
      </c>
      <c r="G64" s="226">
        <f t="shared" si="6"/>
        <v>6500</v>
      </c>
      <c r="H64" s="226">
        <f t="shared" si="6"/>
        <v>15000</v>
      </c>
      <c r="I64" s="226"/>
      <c r="J64" s="226">
        <f t="shared" si="6"/>
        <v>0</v>
      </c>
      <c r="K64" s="226">
        <f t="shared" si="6"/>
        <v>0</v>
      </c>
      <c r="L64" s="226">
        <f t="shared" si="6"/>
        <v>0</v>
      </c>
      <c r="M64" s="226">
        <f t="shared" si="6"/>
        <v>0</v>
      </c>
      <c r="N64" s="226">
        <f t="shared" si="6"/>
        <v>0</v>
      </c>
      <c r="O64" s="226"/>
      <c r="P64" s="226">
        <f t="shared" si="6"/>
        <v>0</v>
      </c>
      <c r="Q64" s="226">
        <f t="shared" si="6"/>
        <v>0</v>
      </c>
      <c r="R64" s="226"/>
    </row>
    <row r="65" spans="1:18" ht="16.5" customHeight="1">
      <c r="A65" s="39"/>
      <c r="B65" s="40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8.75" customHeight="1">
      <c r="A66" s="176" t="s">
        <v>173</v>
      </c>
      <c r="B66" s="177"/>
      <c r="C66" s="178"/>
      <c r="D66" s="179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</row>
    <row r="67" spans="1:18" s="27" customFormat="1" ht="46.5" customHeight="1">
      <c r="A67" s="163" t="s">
        <v>2</v>
      </c>
      <c r="B67" s="163" t="s">
        <v>3</v>
      </c>
      <c r="C67" s="163" t="s">
        <v>169</v>
      </c>
      <c r="D67" s="163" t="s">
        <v>24</v>
      </c>
      <c r="E67" s="163"/>
      <c r="F67" s="163"/>
      <c r="G67" s="164"/>
      <c r="H67" s="164"/>
      <c r="I67" s="164"/>
      <c r="J67" s="164"/>
      <c r="K67" s="165" t="s">
        <v>0</v>
      </c>
      <c r="L67" s="165" t="s">
        <v>33</v>
      </c>
      <c r="M67" s="165" t="s">
        <v>28</v>
      </c>
      <c r="N67" s="165" t="s">
        <v>25</v>
      </c>
      <c r="O67" s="165"/>
      <c r="P67" s="163"/>
      <c r="Q67" s="165"/>
      <c r="R67" s="163"/>
    </row>
    <row r="68" spans="1:18" s="38" customFormat="1" ht="24.75" customHeight="1">
      <c r="A68" s="109">
        <v>31</v>
      </c>
      <c r="B68" s="110" t="s">
        <v>47</v>
      </c>
      <c r="C68" s="113">
        <f>D68+E68+F68+G68</f>
        <v>307450</v>
      </c>
      <c r="D68" s="113">
        <f>D69+D73+D71</f>
        <v>307450</v>
      </c>
      <c r="E68" s="113"/>
      <c r="F68" s="113"/>
      <c r="G68" s="113"/>
      <c r="H68" s="113"/>
      <c r="I68" s="113"/>
      <c r="J68" s="113">
        <f>SUM(J69+J71+J73)</f>
        <v>0</v>
      </c>
      <c r="K68" s="113">
        <f>SUM(K69+K71+K73)</f>
        <v>0</v>
      </c>
      <c r="L68" s="113">
        <f>SUM(L69+L71+L73)</f>
        <v>0</v>
      </c>
      <c r="M68" s="113">
        <f>SUM(M69+M71+M73)</f>
        <v>0</v>
      </c>
      <c r="N68" s="113">
        <f>SUM(N69+N71+N73)</f>
        <v>0</v>
      </c>
      <c r="O68" s="113"/>
      <c r="P68" s="113">
        <f>P69+P71+P73</f>
        <v>0</v>
      </c>
      <c r="Q68" s="113">
        <f>Q69+Q71+Q73</f>
        <v>0</v>
      </c>
      <c r="R68" s="113"/>
    </row>
    <row r="69" spans="1:18" ht="24.75" customHeight="1">
      <c r="A69" s="272">
        <v>311</v>
      </c>
      <c r="B69" s="273" t="s">
        <v>37</v>
      </c>
      <c r="C69" s="274">
        <f>C70</f>
        <v>259345</v>
      </c>
      <c r="D69" s="274">
        <f>SUM(D70:D70)</f>
        <v>259345</v>
      </c>
      <c r="E69" s="274"/>
      <c r="F69" s="113"/>
      <c r="G69" s="113"/>
      <c r="H69" s="113"/>
      <c r="I69" s="113"/>
      <c r="J69" s="113">
        <f>SUM(J70:J70)</f>
        <v>0</v>
      </c>
      <c r="K69" s="113">
        <f>SUM(K70:K70)</f>
        <v>0</v>
      </c>
      <c r="L69" s="113">
        <f>SUM(L70:L70)</f>
        <v>0</v>
      </c>
      <c r="M69" s="113">
        <f>SUM(M70:M70)</f>
        <v>0</v>
      </c>
      <c r="N69" s="113">
        <f>SUM(N70:N70)</f>
        <v>0</v>
      </c>
      <c r="O69" s="113"/>
      <c r="P69" s="113">
        <f>P70</f>
        <v>0</v>
      </c>
      <c r="Q69" s="113">
        <f>Q70</f>
        <v>0</v>
      </c>
      <c r="R69" s="113"/>
    </row>
    <row r="70" spans="1:18" s="41" customFormat="1" ht="24.75" customHeight="1" hidden="1">
      <c r="A70" s="247">
        <v>3111</v>
      </c>
      <c r="B70" s="248" t="s">
        <v>6</v>
      </c>
      <c r="C70" s="249">
        <f aca="true" t="shared" si="7" ref="C70:C75">D70+E70+F70+G70+H70+J70</f>
        <v>259345</v>
      </c>
      <c r="D70" s="250">
        <v>259345</v>
      </c>
      <c r="E70" s="250"/>
      <c r="F70" s="135"/>
      <c r="G70" s="135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1:18" s="38" customFormat="1" ht="24.75" customHeight="1">
      <c r="A71" s="272">
        <v>312</v>
      </c>
      <c r="B71" s="273" t="s">
        <v>7</v>
      </c>
      <c r="C71" s="274">
        <f>C72</f>
        <v>6600</v>
      </c>
      <c r="D71" s="275">
        <f>SUM(D72:D72)</f>
        <v>6600</v>
      </c>
      <c r="E71" s="275"/>
      <c r="F71" s="118"/>
      <c r="G71" s="118"/>
      <c r="H71" s="118"/>
      <c r="I71" s="118"/>
      <c r="J71" s="118">
        <f aca="true" t="shared" si="8" ref="J71:Q71">SUM(J72)</f>
        <v>0</v>
      </c>
      <c r="K71" s="118">
        <f t="shared" si="8"/>
        <v>0</v>
      </c>
      <c r="L71" s="118">
        <f t="shared" si="8"/>
        <v>0</v>
      </c>
      <c r="M71" s="118">
        <f t="shared" si="8"/>
        <v>0</v>
      </c>
      <c r="N71" s="118">
        <f t="shared" si="8"/>
        <v>0</v>
      </c>
      <c r="O71" s="118"/>
      <c r="P71" s="118">
        <f t="shared" si="8"/>
        <v>0</v>
      </c>
      <c r="Q71" s="118">
        <f t="shared" si="8"/>
        <v>0</v>
      </c>
      <c r="R71" s="118"/>
    </row>
    <row r="72" spans="1:18" s="41" customFormat="1" ht="24.75" customHeight="1" hidden="1">
      <c r="A72" s="247">
        <v>3121</v>
      </c>
      <c r="B72" s="248" t="s">
        <v>7</v>
      </c>
      <c r="C72" s="249">
        <f t="shared" si="7"/>
        <v>6600</v>
      </c>
      <c r="D72" s="250">
        <v>6600</v>
      </c>
      <c r="E72" s="250"/>
      <c r="F72" s="135"/>
      <c r="G72" s="135"/>
      <c r="H72" s="117"/>
      <c r="I72" s="117"/>
      <c r="J72" s="117"/>
      <c r="K72" s="117"/>
      <c r="L72" s="117"/>
      <c r="M72" s="117"/>
      <c r="N72" s="117"/>
      <c r="O72" s="117"/>
      <c r="P72" s="117"/>
      <c r="Q72" s="117">
        <f>P72*103.1%</f>
        <v>0</v>
      </c>
      <c r="R72" s="117"/>
    </row>
    <row r="73" spans="1:18" s="38" customFormat="1" ht="24.75" customHeight="1">
      <c r="A73" s="272">
        <v>313</v>
      </c>
      <c r="B73" s="273" t="s">
        <v>38</v>
      </c>
      <c r="C73" s="274">
        <f>SUM(C74:C75)</f>
        <v>41505</v>
      </c>
      <c r="D73" s="275">
        <f>SUM(D74:D75)</f>
        <v>41505</v>
      </c>
      <c r="E73" s="275"/>
      <c r="F73" s="118"/>
      <c r="G73" s="118"/>
      <c r="H73" s="118"/>
      <c r="I73" s="118"/>
      <c r="J73" s="118">
        <f>SUM(J74:J75)</f>
        <v>0</v>
      </c>
      <c r="K73" s="118">
        <f>SUM(K74:K75)</f>
        <v>0</v>
      </c>
      <c r="L73" s="118">
        <f>SUM(L74:L75)</f>
        <v>0</v>
      </c>
      <c r="M73" s="118">
        <f>SUM(M74:M75)</f>
        <v>0</v>
      </c>
      <c r="N73" s="118">
        <f>SUM(N74:N75)</f>
        <v>0</v>
      </c>
      <c r="O73" s="118"/>
      <c r="P73" s="118">
        <f>P74+P75</f>
        <v>0</v>
      </c>
      <c r="Q73" s="118">
        <f>Q74+Q75</f>
        <v>0</v>
      </c>
      <c r="R73" s="118"/>
    </row>
    <row r="74" spans="1:18" ht="24.75" customHeight="1" hidden="1">
      <c r="A74" s="251">
        <v>3132</v>
      </c>
      <c r="B74" s="248" t="s">
        <v>27</v>
      </c>
      <c r="C74" s="249">
        <f t="shared" si="7"/>
        <v>41505</v>
      </c>
      <c r="D74" s="250">
        <v>41505</v>
      </c>
      <c r="E74" s="250"/>
      <c r="F74" s="135"/>
      <c r="G74" s="135"/>
      <c r="H74" s="117"/>
      <c r="I74" s="117"/>
      <c r="J74" s="117"/>
      <c r="K74" s="117"/>
      <c r="L74" s="117"/>
      <c r="M74" s="117"/>
      <c r="N74" s="117"/>
      <c r="O74" s="117"/>
      <c r="P74" s="117"/>
      <c r="Q74" s="117">
        <f>P74*103.1%</f>
        <v>0</v>
      </c>
      <c r="R74" s="117"/>
    </row>
    <row r="75" spans="1:18" ht="24.75" customHeight="1" hidden="1">
      <c r="A75" s="122">
        <v>3133</v>
      </c>
      <c r="B75" s="115" t="s">
        <v>45</v>
      </c>
      <c r="C75" s="117">
        <f t="shared" si="7"/>
        <v>0</v>
      </c>
      <c r="D75" s="135">
        <v>0</v>
      </c>
      <c r="E75" s="135"/>
      <c r="F75" s="135"/>
      <c r="G75" s="135"/>
      <c r="H75" s="117"/>
      <c r="I75" s="117"/>
      <c r="J75" s="117"/>
      <c r="K75" s="117"/>
      <c r="L75" s="117"/>
      <c r="M75" s="117"/>
      <c r="N75" s="117"/>
      <c r="O75" s="117"/>
      <c r="P75" s="117"/>
      <c r="Q75" s="117">
        <f>P75*103.1%</f>
        <v>0</v>
      </c>
      <c r="R75" s="117"/>
    </row>
    <row r="76" spans="1:18" s="25" customFormat="1" ht="24.75" customHeight="1">
      <c r="A76" s="131">
        <v>32</v>
      </c>
      <c r="B76" s="132" t="s">
        <v>39</v>
      </c>
      <c r="C76" s="113">
        <f>C77+C79+C83</f>
        <v>1250</v>
      </c>
      <c r="D76" s="113">
        <f aca="true" t="shared" si="9" ref="D76:Q76">D77+D79+D83</f>
        <v>1250</v>
      </c>
      <c r="E76" s="113"/>
      <c r="F76" s="113"/>
      <c r="G76" s="113"/>
      <c r="H76" s="113"/>
      <c r="I76" s="113"/>
      <c r="J76" s="113">
        <f t="shared" si="9"/>
        <v>0</v>
      </c>
      <c r="K76" s="113">
        <f t="shared" si="9"/>
        <v>0</v>
      </c>
      <c r="L76" s="113">
        <f t="shared" si="9"/>
        <v>0</v>
      </c>
      <c r="M76" s="113">
        <f t="shared" si="9"/>
        <v>0</v>
      </c>
      <c r="N76" s="113">
        <f t="shared" si="9"/>
        <v>0</v>
      </c>
      <c r="O76" s="113"/>
      <c r="P76" s="113">
        <f t="shared" si="9"/>
        <v>0</v>
      </c>
      <c r="Q76" s="113">
        <f t="shared" si="9"/>
        <v>0</v>
      </c>
      <c r="R76" s="113"/>
    </row>
    <row r="77" spans="1:18" s="25" customFormat="1" ht="24.75" customHeight="1">
      <c r="A77" s="131">
        <v>321</v>
      </c>
      <c r="B77" s="132" t="s">
        <v>40</v>
      </c>
      <c r="C77" s="113">
        <f>C78</f>
        <v>1250</v>
      </c>
      <c r="D77" s="113">
        <f>D78</f>
        <v>1250</v>
      </c>
      <c r="E77" s="113"/>
      <c r="F77" s="113"/>
      <c r="G77" s="113"/>
      <c r="H77" s="113"/>
      <c r="I77" s="113"/>
      <c r="J77" s="113">
        <f aca="true" t="shared" si="10" ref="J77:Q77">J78</f>
        <v>0</v>
      </c>
      <c r="K77" s="113">
        <f t="shared" si="10"/>
        <v>0</v>
      </c>
      <c r="L77" s="113">
        <f t="shared" si="10"/>
        <v>0</v>
      </c>
      <c r="M77" s="113">
        <f t="shared" si="10"/>
        <v>0</v>
      </c>
      <c r="N77" s="113">
        <f t="shared" si="10"/>
        <v>0</v>
      </c>
      <c r="O77" s="113"/>
      <c r="P77" s="113">
        <f t="shared" si="10"/>
        <v>0</v>
      </c>
      <c r="Q77" s="113">
        <f t="shared" si="10"/>
        <v>0</v>
      </c>
      <c r="R77" s="113"/>
    </row>
    <row r="78" spans="1:18" s="41" customFormat="1" ht="24.75" customHeight="1" hidden="1">
      <c r="A78" s="114">
        <v>3212</v>
      </c>
      <c r="B78" s="115" t="s">
        <v>64</v>
      </c>
      <c r="C78" s="117">
        <f aca="true" t="shared" si="11" ref="C78:C85">D78+E78+F78+G78+H78+J78</f>
        <v>1250</v>
      </c>
      <c r="D78" s="117">
        <v>1250</v>
      </c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>
        <f>P78*103.1%</f>
        <v>0</v>
      </c>
      <c r="R78" s="117"/>
    </row>
    <row r="79" spans="1:18" s="38" customFormat="1" ht="24.75" customHeight="1">
      <c r="A79" s="109">
        <v>322</v>
      </c>
      <c r="B79" s="110" t="s">
        <v>41</v>
      </c>
      <c r="C79" s="113">
        <f>C80+C81+C82</f>
        <v>0</v>
      </c>
      <c r="D79" s="113">
        <f>D80+D81+D82</f>
        <v>0</v>
      </c>
      <c r="E79" s="113"/>
      <c r="F79" s="113"/>
      <c r="G79" s="113"/>
      <c r="H79" s="113"/>
      <c r="I79" s="113"/>
      <c r="J79" s="113">
        <f aca="true" t="shared" si="12" ref="J79:Q79">SUM(J80:J82)</f>
        <v>0</v>
      </c>
      <c r="K79" s="113">
        <f t="shared" si="12"/>
        <v>0</v>
      </c>
      <c r="L79" s="113">
        <f t="shared" si="12"/>
        <v>0</v>
      </c>
      <c r="M79" s="113">
        <f t="shared" si="12"/>
        <v>0</v>
      </c>
      <c r="N79" s="113">
        <f t="shared" si="12"/>
        <v>0</v>
      </c>
      <c r="O79" s="113"/>
      <c r="P79" s="113">
        <f t="shared" si="12"/>
        <v>0</v>
      </c>
      <c r="Q79" s="113">
        <f t="shared" si="12"/>
        <v>0</v>
      </c>
      <c r="R79" s="113"/>
    </row>
    <row r="80" spans="1:18" ht="24.75" customHeight="1" hidden="1">
      <c r="A80" s="122">
        <v>3221</v>
      </c>
      <c r="B80" s="133" t="s">
        <v>14</v>
      </c>
      <c r="C80" s="117">
        <f t="shared" si="11"/>
        <v>0</v>
      </c>
      <c r="D80" s="135"/>
      <c r="E80" s="135"/>
      <c r="F80" s="135"/>
      <c r="G80" s="135"/>
      <c r="H80" s="117"/>
      <c r="I80" s="117"/>
      <c r="J80" s="117"/>
      <c r="K80" s="117"/>
      <c r="L80" s="117"/>
      <c r="M80" s="117"/>
      <c r="N80" s="117"/>
      <c r="O80" s="117"/>
      <c r="P80" s="117"/>
      <c r="Q80" s="117">
        <f>P80*103.1%</f>
        <v>0</v>
      </c>
      <c r="R80" s="117"/>
    </row>
    <row r="81" spans="1:18" ht="24.75" customHeight="1" hidden="1">
      <c r="A81" s="251">
        <v>3222</v>
      </c>
      <c r="B81" s="252" t="s">
        <v>26</v>
      </c>
      <c r="C81" s="249">
        <f t="shared" si="11"/>
        <v>0</v>
      </c>
      <c r="D81" s="250"/>
      <c r="E81" s="250"/>
      <c r="F81" s="135"/>
      <c r="G81" s="135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1:18" ht="24.75" customHeight="1" hidden="1">
      <c r="A82" s="251">
        <v>3225</v>
      </c>
      <c r="B82" s="252" t="s">
        <v>42</v>
      </c>
      <c r="C82" s="249">
        <f t="shared" si="11"/>
        <v>0</v>
      </c>
      <c r="D82" s="250"/>
      <c r="E82" s="250"/>
      <c r="F82" s="135"/>
      <c r="G82" s="135"/>
      <c r="H82" s="117"/>
      <c r="I82" s="117"/>
      <c r="J82" s="117"/>
      <c r="K82" s="117"/>
      <c r="L82" s="117"/>
      <c r="M82" s="117"/>
      <c r="N82" s="117"/>
      <c r="O82" s="117"/>
      <c r="P82" s="117"/>
      <c r="Q82" s="117">
        <f>P82*103.1%</f>
        <v>0</v>
      </c>
      <c r="R82" s="117"/>
    </row>
    <row r="83" spans="1:18" s="38" customFormat="1" ht="24.75" customHeight="1">
      <c r="A83" s="109">
        <v>323</v>
      </c>
      <c r="B83" s="110" t="s">
        <v>43</v>
      </c>
      <c r="C83" s="118">
        <f>SUM(C84:C88)</f>
        <v>0</v>
      </c>
      <c r="D83" s="118">
        <f aca="true" t="shared" si="13" ref="D83:Q83">SUM(D84:D88)</f>
        <v>0</v>
      </c>
      <c r="E83" s="118"/>
      <c r="F83" s="118"/>
      <c r="G83" s="118"/>
      <c r="H83" s="118"/>
      <c r="I83" s="118"/>
      <c r="J83" s="118">
        <f t="shared" si="13"/>
        <v>0</v>
      </c>
      <c r="K83" s="118">
        <f t="shared" si="13"/>
        <v>0</v>
      </c>
      <c r="L83" s="118">
        <f t="shared" si="13"/>
        <v>0</v>
      </c>
      <c r="M83" s="118">
        <f t="shared" si="13"/>
        <v>0</v>
      </c>
      <c r="N83" s="118">
        <f t="shared" si="13"/>
        <v>0</v>
      </c>
      <c r="O83" s="118"/>
      <c r="P83" s="118">
        <f t="shared" si="13"/>
        <v>0</v>
      </c>
      <c r="Q83" s="118">
        <f t="shared" si="13"/>
        <v>0</v>
      </c>
      <c r="R83" s="118"/>
    </row>
    <row r="84" spans="1:18" s="41" customFormat="1" ht="24.75" customHeight="1" hidden="1">
      <c r="A84" s="114">
        <v>3231</v>
      </c>
      <c r="B84" s="115" t="s">
        <v>44</v>
      </c>
      <c r="C84" s="135">
        <f t="shared" si="11"/>
        <v>0</v>
      </c>
      <c r="D84" s="135"/>
      <c r="E84" s="135"/>
      <c r="F84" s="135"/>
      <c r="G84" s="135"/>
      <c r="H84" s="117"/>
      <c r="I84" s="117"/>
      <c r="J84" s="117"/>
      <c r="K84" s="117"/>
      <c r="L84" s="117"/>
      <c r="M84" s="117"/>
      <c r="N84" s="117"/>
      <c r="O84" s="117"/>
      <c r="P84" s="117"/>
      <c r="Q84" s="117">
        <f>P84*103.1%</f>
        <v>0</v>
      </c>
      <c r="R84" s="117"/>
    </row>
    <row r="85" spans="1:18" s="41" customFormat="1" ht="24.75" customHeight="1" hidden="1">
      <c r="A85" s="122">
        <v>3232</v>
      </c>
      <c r="B85" s="133" t="s">
        <v>16</v>
      </c>
      <c r="C85" s="135">
        <f t="shared" si="11"/>
        <v>0</v>
      </c>
      <c r="D85" s="135"/>
      <c r="E85" s="135"/>
      <c r="F85" s="135"/>
      <c r="G85" s="135"/>
      <c r="H85" s="117"/>
      <c r="I85" s="117"/>
      <c r="J85" s="117"/>
      <c r="K85" s="117"/>
      <c r="L85" s="117"/>
      <c r="M85" s="117"/>
      <c r="N85" s="117"/>
      <c r="O85" s="117"/>
      <c r="P85" s="117"/>
      <c r="Q85" s="117">
        <f>P85*103.1%</f>
        <v>0</v>
      </c>
      <c r="R85" s="117"/>
    </row>
    <row r="86" spans="1:18" s="41" customFormat="1" ht="24.75" customHeight="1" hidden="1">
      <c r="A86" s="114">
        <v>3234</v>
      </c>
      <c r="B86" s="115" t="s">
        <v>11</v>
      </c>
      <c r="C86" s="135">
        <f>D86+E86+F86+G86+H86+J86</f>
        <v>0</v>
      </c>
      <c r="D86" s="135"/>
      <c r="E86" s="135"/>
      <c r="F86" s="135"/>
      <c r="G86" s="135"/>
      <c r="H86" s="117"/>
      <c r="I86" s="117"/>
      <c r="J86" s="117"/>
      <c r="K86" s="117"/>
      <c r="L86" s="117"/>
      <c r="M86" s="117"/>
      <c r="N86" s="117"/>
      <c r="O86" s="117"/>
      <c r="P86" s="117"/>
      <c r="Q86" s="117">
        <f>P86*103.1%</f>
        <v>0</v>
      </c>
      <c r="R86" s="117"/>
    </row>
    <row r="87" spans="1:18" s="41" customFormat="1" ht="24.75" customHeight="1" hidden="1">
      <c r="A87" s="114">
        <v>3238</v>
      </c>
      <c r="B87" s="115" t="s">
        <v>19</v>
      </c>
      <c r="C87" s="135">
        <f>D87+E87+F87+G87+H87+J87</f>
        <v>0</v>
      </c>
      <c r="D87" s="135"/>
      <c r="E87" s="135"/>
      <c r="F87" s="135"/>
      <c r="G87" s="135"/>
      <c r="H87" s="117"/>
      <c r="I87" s="117"/>
      <c r="J87" s="117"/>
      <c r="K87" s="117"/>
      <c r="L87" s="117"/>
      <c r="M87" s="117"/>
      <c r="N87" s="117"/>
      <c r="O87" s="117"/>
      <c r="P87" s="117"/>
      <c r="Q87" s="117">
        <f>P87*103.1%</f>
        <v>0</v>
      </c>
      <c r="R87" s="117"/>
    </row>
    <row r="88" spans="1:18" s="41" customFormat="1" ht="24.75" customHeight="1" hidden="1">
      <c r="A88" s="114">
        <v>3239</v>
      </c>
      <c r="B88" s="115" t="s">
        <v>20</v>
      </c>
      <c r="C88" s="135">
        <f>D88+E88+F88+G88+H88+J88</f>
        <v>0</v>
      </c>
      <c r="D88" s="135"/>
      <c r="E88" s="135"/>
      <c r="F88" s="135"/>
      <c r="G88" s="135"/>
      <c r="H88" s="117"/>
      <c r="I88" s="117"/>
      <c r="J88" s="117"/>
      <c r="K88" s="117"/>
      <c r="L88" s="117"/>
      <c r="M88" s="117"/>
      <c r="N88" s="117"/>
      <c r="O88" s="117"/>
      <c r="P88" s="117"/>
      <c r="Q88" s="117">
        <f>P88*103.1%</f>
        <v>0</v>
      </c>
      <c r="R88" s="117"/>
    </row>
    <row r="89" spans="1:18" s="38" customFormat="1" ht="24.75" customHeight="1">
      <c r="A89" s="109">
        <v>42</v>
      </c>
      <c r="B89" s="136" t="s">
        <v>56</v>
      </c>
      <c r="C89" s="113">
        <f>C90+C94</f>
        <v>0</v>
      </c>
      <c r="D89" s="113">
        <f>D90+D94</f>
        <v>0</v>
      </c>
      <c r="E89" s="113"/>
      <c r="F89" s="113"/>
      <c r="G89" s="113"/>
      <c r="H89" s="113"/>
      <c r="I89" s="113"/>
      <c r="J89" s="113">
        <f>J90+J94</f>
        <v>0</v>
      </c>
      <c r="K89" s="113">
        <f>K90+K94</f>
        <v>0</v>
      </c>
      <c r="L89" s="113">
        <f>L90+L94</f>
        <v>0</v>
      </c>
      <c r="M89" s="113">
        <f>M90+M94</f>
        <v>0</v>
      </c>
      <c r="N89" s="113">
        <f>N90+N94</f>
        <v>0</v>
      </c>
      <c r="O89" s="113"/>
      <c r="P89" s="113">
        <f>P90+P94</f>
        <v>0</v>
      </c>
      <c r="Q89" s="113">
        <f>Q90+Q94</f>
        <v>0</v>
      </c>
      <c r="R89" s="113"/>
    </row>
    <row r="90" spans="1:18" s="38" customFormat="1" ht="24.75" customHeight="1">
      <c r="A90" s="109">
        <v>422</v>
      </c>
      <c r="B90" s="136" t="s">
        <v>57</v>
      </c>
      <c r="C90" s="113">
        <f>C91+C92+C93</f>
        <v>0</v>
      </c>
      <c r="D90" s="113">
        <f>D91</f>
        <v>0</v>
      </c>
      <c r="E90" s="113"/>
      <c r="F90" s="113"/>
      <c r="G90" s="113"/>
      <c r="H90" s="113"/>
      <c r="I90" s="113"/>
      <c r="J90" s="113">
        <f>J91</f>
        <v>0</v>
      </c>
      <c r="K90" s="113">
        <f aca="true" t="shared" si="14" ref="K90:Q90">SUM(K95)</f>
        <v>0</v>
      </c>
      <c r="L90" s="113">
        <f t="shared" si="14"/>
        <v>0</v>
      </c>
      <c r="M90" s="113">
        <f t="shared" si="14"/>
        <v>0</v>
      </c>
      <c r="N90" s="113">
        <f t="shared" si="14"/>
        <v>0</v>
      </c>
      <c r="O90" s="113"/>
      <c r="P90" s="113">
        <f t="shared" si="14"/>
        <v>0</v>
      </c>
      <c r="Q90" s="113">
        <f t="shared" si="14"/>
        <v>0</v>
      </c>
      <c r="R90" s="113"/>
    </row>
    <row r="91" spans="1:18" s="38" customFormat="1" ht="24.75" customHeight="1" hidden="1">
      <c r="A91" s="122">
        <v>4221</v>
      </c>
      <c r="B91" s="137" t="s">
        <v>23</v>
      </c>
      <c r="C91" s="117">
        <f>D91+E91+F91+G91+H91+J91</f>
        <v>0</v>
      </c>
      <c r="D91" s="135"/>
      <c r="E91" s="135"/>
      <c r="F91" s="135"/>
      <c r="G91" s="135"/>
      <c r="H91" s="117"/>
      <c r="I91" s="117"/>
      <c r="J91" s="117"/>
      <c r="K91" s="117"/>
      <c r="L91" s="117"/>
      <c r="M91" s="117"/>
      <c r="N91" s="117"/>
      <c r="O91" s="117"/>
      <c r="P91" s="117"/>
      <c r="Q91" s="117">
        <f>P91*105.7%</f>
        <v>0</v>
      </c>
      <c r="R91" s="117"/>
    </row>
    <row r="92" spans="1:18" s="38" customFormat="1" ht="24.75" customHeight="1" hidden="1">
      <c r="A92" s="122">
        <v>4226</v>
      </c>
      <c r="B92" s="137" t="s">
        <v>99</v>
      </c>
      <c r="C92" s="117">
        <f>D92+E92+F92+G92+H92+J92</f>
        <v>0</v>
      </c>
      <c r="D92" s="135"/>
      <c r="E92" s="135"/>
      <c r="F92" s="135"/>
      <c r="G92" s="135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</row>
    <row r="93" spans="1:18" s="38" customFormat="1" ht="24.75" customHeight="1" hidden="1">
      <c r="A93" s="122">
        <v>4227</v>
      </c>
      <c r="B93" s="137" t="s">
        <v>100</v>
      </c>
      <c r="C93" s="117">
        <f>D93+E93+F93+G93+H93+J93</f>
        <v>0</v>
      </c>
      <c r="D93" s="135"/>
      <c r="E93" s="135"/>
      <c r="F93" s="135"/>
      <c r="G93" s="135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</row>
    <row r="94" spans="1:18" s="38" customFormat="1" ht="24.75" customHeight="1">
      <c r="A94" s="109">
        <v>426</v>
      </c>
      <c r="B94" s="136" t="s">
        <v>60</v>
      </c>
      <c r="C94" s="113">
        <f>C95</f>
        <v>0</v>
      </c>
      <c r="D94" s="113">
        <f>D95</f>
        <v>0</v>
      </c>
      <c r="E94" s="113"/>
      <c r="F94" s="113"/>
      <c r="G94" s="113"/>
      <c r="H94" s="113"/>
      <c r="I94" s="113"/>
      <c r="J94" s="113">
        <f aca="true" t="shared" si="15" ref="J94:Q94">J95</f>
        <v>0</v>
      </c>
      <c r="K94" s="113">
        <f t="shared" si="15"/>
        <v>0</v>
      </c>
      <c r="L94" s="113">
        <f t="shared" si="15"/>
        <v>0</v>
      </c>
      <c r="M94" s="113">
        <f t="shared" si="15"/>
        <v>0</v>
      </c>
      <c r="N94" s="113">
        <f t="shared" si="15"/>
        <v>0</v>
      </c>
      <c r="O94" s="113"/>
      <c r="P94" s="113">
        <f t="shared" si="15"/>
        <v>0</v>
      </c>
      <c r="Q94" s="113">
        <f t="shared" si="15"/>
        <v>0</v>
      </c>
      <c r="R94" s="113"/>
    </row>
    <row r="95" spans="1:18" ht="24.75" customHeight="1" hidden="1">
      <c r="A95" s="122">
        <v>4262</v>
      </c>
      <c r="B95" s="137" t="s">
        <v>61</v>
      </c>
      <c r="C95" s="117">
        <f>D95+E95+F95+G95+H95+J95</f>
        <v>0</v>
      </c>
      <c r="D95" s="135"/>
      <c r="E95" s="135"/>
      <c r="F95" s="135"/>
      <c r="G95" s="135"/>
      <c r="H95" s="117"/>
      <c r="I95" s="117"/>
      <c r="J95" s="117"/>
      <c r="K95" s="117"/>
      <c r="L95" s="117"/>
      <c r="M95" s="117"/>
      <c r="N95" s="117"/>
      <c r="O95" s="117"/>
      <c r="P95" s="117"/>
      <c r="Q95" s="117">
        <f>P95*105.7%</f>
        <v>0</v>
      </c>
      <c r="R95" s="117"/>
    </row>
    <row r="96" spans="1:18" ht="24.75" customHeight="1" thickBot="1">
      <c r="A96" s="355" t="s">
        <v>36</v>
      </c>
      <c r="B96" s="356"/>
      <c r="C96" s="134">
        <f>C68+C76+C89</f>
        <v>308700</v>
      </c>
      <c r="D96" s="134">
        <f>D68+D76+D89</f>
        <v>308700</v>
      </c>
      <c r="E96" s="134">
        <f>E68+E76+E89</f>
        <v>0</v>
      </c>
      <c r="F96" s="134">
        <f>F68+F76+F89</f>
        <v>0</v>
      </c>
      <c r="G96" s="134">
        <f>G68+G76+G89</f>
        <v>0</v>
      </c>
      <c r="H96" s="134">
        <f aca="true" t="shared" si="16" ref="H96:Q96">H68+H76+H89</f>
        <v>0</v>
      </c>
      <c r="I96" s="134"/>
      <c r="J96" s="134">
        <f t="shared" si="16"/>
        <v>0</v>
      </c>
      <c r="K96" s="134">
        <f t="shared" si="16"/>
        <v>0</v>
      </c>
      <c r="L96" s="134">
        <f t="shared" si="16"/>
        <v>0</v>
      </c>
      <c r="M96" s="134">
        <f t="shared" si="16"/>
        <v>0</v>
      </c>
      <c r="N96" s="134">
        <f t="shared" si="16"/>
        <v>0</v>
      </c>
      <c r="O96" s="134"/>
      <c r="P96" s="134">
        <f t="shared" si="16"/>
        <v>0</v>
      </c>
      <c r="Q96" s="134">
        <f t="shared" si="16"/>
        <v>0</v>
      </c>
      <c r="R96" s="134"/>
    </row>
    <row r="97" spans="1:18" ht="15">
      <c r="A97" s="39"/>
      <c r="B97" s="40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t="18" thickBot="1">
      <c r="A98" s="172" t="s">
        <v>174</v>
      </c>
      <c r="B98" s="173"/>
      <c r="C98" s="174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 t="s">
        <v>4</v>
      </c>
      <c r="R98" s="175"/>
    </row>
    <row r="99" spans="1:20" ht="81.75" customHeight="1" thickBot="1">
      <c r="A99" s="283" t="s">
        <v>30</v>
      </c>
      <c r="B99" s="284" t="s">
        <v>3</v>
      </c>
      <c r="C99" s="285" t="s">
        <v>169</v>
      </c>
      <c r="D99" s="286" t="s">
        <v>24</v>
      </c>
      <c r="E99" s="286" t="s">
        <v>175</v>
      </c>
      <c r="F99" s="285" t="s">
        <v>176</v>
      </c>
      <c r="G99" s="286" t="s">
        <v>177</v>
      </c>
      <c r="H99" s="286" t="s">
        <v>178</v>
      </c>
      <c r="I99" s="286" t="s">
        <v>179</v>
      </c>
      <c r="J99" s="286" t="s">
        <v>180</v>
      </c>
      <c r="K99" s="286"/>
      <c r="L99" s="286"/>
      <c r="M99" s="286"/>
      <c r="N99" s="286"/>
      <c r="O99" s="286" t="s">
        <v>181</v>
      </c>
      <c r="P99" s="286" t="s">
        <v>182</v>
      </c>
      <c r="Q99" s="286" t="s">
        <v>183</v>
      </c>
      <c r="R99" s="286" t="s">
        <v>160</v>
      </c>
      <c r="S99" s="286" t="s">
        <v>192</v>
      </c>
      <c r="T99" s="287" t="s">
        <v>191</v>
      </c>
    </row>
    <row r="100" spans="1:20" s="38" customFormat="1" ht="19.5" customHeight="1">
      <c r="A100" s="278">
        <v>31</v>
      </c>
      <c r="B100" s="279" t="s">
        <v>47</v>
      </c>
      <c r="C100" s="280">
        <f>C101+C105+C103</f>
        <v>151244</v>
      </c>
      <c r="D100" s="281">
        <f>D101+D103+D105</f>
        <v>111850</v>
      </c>
      <c r="E100" s="281">
        <f aca="true" t="shared" si="17" ref="E100:J100">E101+E103+E105</f>
        <v>0</v>
      </c>
      <c r="F100" s="281">
        <f t="shared" si="17"/>
        <v>0</v>
      </c>
      <c r="G100" s="281">
        <f t="shared" si="17"/>
        <v>0</v>
      </c>
      <c r="H100" s="281">
        <f t="shared" si="17"/>
        <v>0</v>
      </c>
      <c r="I100" s="281">
        <f t="shared" si="17"/>
        <v>0</v>
      </c>
      <c r="J100" s="281">
        <f t="shared" si="17"/>
        <v>0</v>
      </c>
      <c r="K100" s="281">
        <f>K101+K105</f>
        <v>0</v>
      </c>
      <c r="L100" s="281">
        <f>L101+L105</f>
        <v>0</v>
      </c>
      <c r="M100" s="281">
        <f>M101+M105</f>
        <v>0</v>
      </c>
      <c r="N100" s="281">
        <f>N101+N105</f>
        <v>0</v>
      </c>
      <c r="O100" s="281">
        <f>O101+O103+O105</f>
        <v>0</v>
      </c>
      <c r="P100" s="281">
        <f>P101+P103+P105</f>
        <v>0</v>
      </c>
      <c r="Q100" s="281">
        <f>Q101+Q103+Q105</f>
        <v>0</v>
      </c>
      <c r="R100" s="281">
        <f>R101+R103+R105</f>
        <v>0</v>
      </c>
      <c r="S100" s="281">
        <f>S101+S103</f>
        <v>0</v>
      </c>
      <c r="T100" s="282">
        <f>T101+T103+T105</f>
        <v>39394</v>
      </c>
    </row>
    <row r="101" spans="1:20" s="38" customFormat="1" ht="19.5" customHeight="1">
      <c r="A101" s="109">
        <v>311</v>
      </c>
      <c r="B101" s="110" t="s">
        <v>37</v>
      </c>
      <c r="C101" s="112">
        <f>D101+E101+F101+G101+H101+I101+J101+O101+P101+Q101+R101+S101+T101</f>
        <v>126444</v>
      </c>
      <c r="D101" s="112">
        <f aca="true" t="shared" si="18" ref="D101:N101">D102</f>
        <v>92600</v>
      </c>
      <c r="E101" s="112">
        <f t="shared" si="18"/>
        <v>0</v>
      </c>
      <c r="F101" s="112">
        <f>F102</f>
        <v>0</v>
      </c>
      <c r="G101" s="112">
        <f>G102</f>
        <v>0</v>
      </c>
      <c r="H101" s="112">
        <f t="shared" si="18"/>
        <v>0</v>
      </c>
      <c r="I101" s="112">
        <f t="shared" si="18"/>
        <v>0</v>
      </c>
      <c r="J101" s="112">
        <f>J102</f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aca="true" t="shared" si="19" ref="O101:T101">O102</f>
        <v>0</v>
      </c>
      <c r="P101" s="112">
        <f t="shared" si="19"/>
        <v>0</v>
      </c>
      <c r="Q101" s="112">
        <f t="shared" si="19"/>
        <v>0</v>
      </c>
      <c r="R101" s="112">
        <f t="shared" si="19"/>
        <v>0</v>
      </c>
      <c r="S101" s="112">
        <f t="shared" si="19"/>
        <v>0</v>
      </c>
      <c r="T101" s="256">
        <f t="shared" si="19"/>
        <v>33844</v>
      </c>
    </row>
    <row r="102" spans="1:20" s="41" customFormat="1" ht="19.5" customHeight="1" hidden="1">
      <c r="A102" s="247">
        <v>3111</v>
      </c>
      <c r="B102" s="248" t="s">
        <v>6</v>
      </c>
      <c r="C102" s="116">
        <f>SUM(D102:T102)</f>
        <v>126444</v>
      </c>
      <c r="D102" s="116">
        <v>92600</v>
      </c>
      <c r="E102" s="116">
        <v>0</v>
      </c>
      <c r="F102" s="116">
        <v>0</v>
      </c>
      <c r="G102" s="116">
        <v>0</v>
      </c>
      <c r="H102" s="116">
        <v>0</v>
      </c>
      <c r="I102" s="116">
        <v>0</v>
      </c>
      <c r="J102" s="253">
        <v>0</v>
      </c>
      <c r="K102" s="116"/>
      <c r="L102" s="116"/>
      <c r="M102" s="116"/>
      <c r="N102" s="116"/>
      <c r="O102" s="116">
        <v>0</v>
      </c>
      <c r="P102" s="116">
        <v>0</v>
      </c>
      <c r="Q102" s="116">
        <v>0</v>
      </c>
      <c r="R102" s="116"/>
      <c r="S102" s="116">
        <v>0</v>
      </c>
      <c r="T102" s="257">
        <v>33844</v>
      </c>
    </row>
    <row r="103" spans="1:20" s="41" customFormat="1" ht="19.5" customHeight="1">
      <c r="A103" s="109">
        <v>312</v>
      </c>
      <c r="B103" s="110" t="s">
        <v>7</v>
      </c>
      <c r="C103" s="112">
        <f>D103+E103+F103+G103+H103+I103+J103+O103+P103+Q103+R103+S103+T103</f>
        <v>3600</v>
      </c>
      <c r="D103" s="118">
        <f aca="true" t="shared" si="20" ref="D103:J103">SUM(D104)</f>
        <v>3600</v>
      </c>
      <c r="E103" s="118">
        <f t="shared" si="20"/>
        <v>0</v>
      </c>
      <c r="F103" s="118">
        <f t="shared" si="20"/>
        <v>0</v>
      </c>
      <c r="G103" s="118">
        <f t="shared" si="20"/>
        <v>0</v>
      </c>
      <c r="H103" s="118">
        <f t="shared" si="20"/>
        <v>0</v>
      </c>
      <c r="I103" s="118">
        <f t="shared" si="20"/>
        <v>0</v>
      </c>
      <c r="J103" s="118">
        <f t="shared" si="20"/>
        <v>0</v>
      </c>
      <c r="K103" s="116"/>
      <c r="L103" s="116"/>
      <c r="M103" s="116"/>
      <c r="N103" s="116"/>
      <c r="O103" s="118">
        <f aca="true" t="shared" si="21" ref="O103:T103">SUM(O104)</f>
        <v>0</v>
      </c>
      <c r="P103" s="118">
        <f t="shared" si="21"/>
        <v>0</v>
      </c>
      <c r="Q103" s="118">
        <f t="shared" si="21"/>
        <v>0</v>
      </c>
      <c r="R103" s="118">
        <f t="shared" si="21"/>
        <v>0</v>
      </c>
      <c r="S103" s="118">
        <f t="shared" si="21"/>
        <v>0</v>
      </c>
      <c r="T103" s="257">
        <f t="shared" si="21"/>
        <v>0</v>
      </c>
    </row>
    <row r="104" spans="1:20" s="41" customFormat="1" ht="19.5" customHeight="1" hidden="1">
      <c r="A104" s="114">
        <v>3121</v>
      </c>
      <c r="B104" s="115" t="s">
        <v>7</v>
      </c>
      <c r="C104" s="116">
        <f>SUM(D104:T104)</f>
        <v>3600</v>
      </c>
      <c r="D104" s="116">
        <v>3600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116"/>
      <c r="K104" s="116"/>
      <c r="L104" s="116"/>
      <c r="M104" s="116"/>
      <c r="N104" s="116"/>
      <c r="O104" s="116">
        <v>0</v>
      </c>
      <c r="P104" s="116">
        <v>0</v>
      </c>
      <c r="Q104" s="116">
        <v>0</v>
      </c>
      <c r="R104" s="116">
        <v>0</v>
      </c>
      <c r="S104" s="116">
        <v>0</v>
      </c>
      <c r="T104" s="257">
        <v>0</v>
      </c>
    </row>
    <row r="105" spans="1:20" s="38" customFormat="1" ht="19.5" customHeight="1">
      <c r="A105" s="119">
        <v>313</v>
      </c>
      <c r="B105" s="120" t="s">
        <v>38</v>
      </c>
      <c r="C105" s="112">
        <f>D105+E105+F105+G105+H105+I105+J105+O105+P105+Q105+R105+S105+T105</f>
        <v>21200</v>
      </c>
      <c r="D105" s="121">
        <f>D106+D107</f>
        <v>15650</v>
      </c>
      <c r="E105" s="121">
        <f aca="true" t="shared" si="22" ref="E105:N105">E106+E107</f>
        <v>0</v>
      </c>
      <c r="F105" s="121">
        <f>F106+F107</f>
        <v>0</v>
      </c>
      <c r="G105" s="121">
        <f>G106+G107</f>
        <v>0</v>
      </c>
      <c r="H105" s="121">
        <f t="shared" si="22"/>
        <v>0</v>
      </c>
      <c r="I105" s="121">
        <f>I106+I107</f>
        <v>0</v>
      </c>
      <c r="J105" s="121">
        <f>J106+J107</f>
        <v>0</v>
      </c>
      <c r="K105" s="121">
        <f t="shared" si="22"/>
        <v>0</v>
      </c>
      <c r="L105" s="121">
        <f t="shared" si="22"/>
        <v>0</v>
      </c>
      <c r="M105" s="121">
        <f t="shared" si="22"/>
        <v>0</v>
      </c>
      <c r="N105" s="121">
        <f t="shared" si="22"/>
        <v>0</v>
      </c>
      <c r="O105" s="121">
        <f aca="true" t="shared" si="23" ref="O105:T105">O106+O107</f>
        <v>0</v>
      </c>
      <c r="P105" s="121">
        <f t="shared" si="23"/>
        <v>0</v>
      </c>
      <c r="Q105" s="121">
        <f t="shared" si="23"/>
        <v>0</v>
      </c>
      <c r="R105" s="121">
        <f t="shared" si="23"/>
        <v>0</v>
      </c>
      <c r="S105" s="121">
        <f t="shared" si="23"/>
        <v>0</v>
      </c>
      <c r="T105" s="256">
        <f t="shared" si="23"/>
        <v>5550</v>
      </c>
    </row>
    <row r="106" spans="1:20" s="41" customFormat="1" ht="19.5" customHeight="1" hidden="1">
      <c r="A106" s="247">
        <v>3132</v>
      </c>
      <c r="B106" s="248" t="s">
        <v>13</v>
      </c>
      <c r="C106" s="116">
        <f>SUM(D106:T106)</f>
        <v>21200</v>
      </c>
      <c r="D106" s="116">
        <v>15650</v>
      </c>
      <c r="E106" s="116">
        <v>0</v>
      </c>
      <c r="F106" s="116">
        <v>0</v>
      </c>
      <c r="G106" s="116">
        <v>0</v>
      </c>
      <c r="H106" s="116">
        <v>0</v>
      </c>
      <c r="I106" s="116">
        <v>0</v>
      </c>
      <c r="J106" s="253">
        <v>0</v>
      </c>
      <c r="K106" s="116"/>
      <c r="L106" s="116"/>
      <c r="M106" s="116"/>
      <c r="N106" s="116"/>
      <c r="O106" s="116">
        <v>0</v>
      </c>
      <c r="P106" s="116">
        <v>0</v>
      </c>
      <c r="Q106" s="116">
        <v>0</v>
      </c>
      <c r="R106" s="116"/>
      <c r="S106" s="116">
        <v>0</v>
      </c>
      <c r="T106" s="257">
        <v>5550</v>
      </c>
    </row>
    <row r="107" spans="1:20" ht="19.5" customHeight="1" hidden="1">
      <c r="A107" s="122">
        <v>3133</v>
      </c>
      <c r="B107" s="123" t="s">
        <v>48</v>
      </c>
      <c r="C107" s="116">
        <f>SUM(D107:T107)</f>
        <v>0</v>
      </c>
      <c r="D107" s="124">
        <v>0</v>
      </c>
      <c r="E107" s="124">
        <v>0</v>
      </c>
      <c r="F107" s="124">
        <v>0</v>
      </c>
      <c r="G107" s="124">
        <v>0</v>
      </c>
      <c r="H107" s="124">
        <v>0</v>
      </c>
      <c r="I107" s="124">
        <v>0</v>
      </c>
      <c r="J107" s="124">
        <v>0</v>
      </c>
      <c r="K107" s="116"/>
      <c r="L107" s="116"/>
      <c r="M107" s="116"/>
      <c r="N107" s="116"/>
      <c r="O107" s="124">
        <v>0</v>
      </c>
      <c r="P107" s="116">
        <v>0</v>
      </c>
      <c r="Q107" s="116">
        <v>0</v>
      </c>
      <c r="R107" s="116"/>
      <c r="S107" s="116">
        <v>0</v>
      </c>
      <c r="T107" s="257">
        <v>0</v>
      </c>
    </row>
    <row r="108" spans="1:20" s="38" customFormat="1" ht="19.5" customHeight="1">
      <c r="A108" s="109">
        <v>32</v>
      </c>
      <c r="B108" s="125" t="s">
        <v>39</v>
      </c>
      <c r="C108" s="112">
        <f>C109+C114+C121+C129+C133</f>
        <v>1106120</v>
      </c>
      <c r="D108" s="111">
        <f>D109+D114+D121+D129+D133</f>
        <v>14120</v>
      </c>
      <c r="E108" s="111">
        <f aca="true" t="shared" si="24" ref="E108:Q108">E109+E114+E121+E129+E133</f>
        <v>3500</v>
      </c>
      <c r="F108" s="111">
        <f t="shared" si="24"/>
        <v>53500</v>
      </c>
      <c r="G108" s="111">
        <f t="shared" si="24"/>
        <v>748500</v>
      </c>
      <c r="H108" s="111">
        <f t="shared" si="24"/>
        <v>17000</v>
      </c>
      <c r="I108" s="111">
        <f t="shared" si="24"/>
        <v>55000</v>
      </c>
      <c r="J108" s="111">
        <f t="shared" si="24"/>
        <v>42000</v>
      </c>
      <c r="K108" s="111">
        <f t="shared" si="24"/>
        <v>0</v>
      </c>
      <c r="L108" s="111">
        <f t="shared" si="24"/>
        <v>0</v>
      </c>
      <c r="M108" s="111">
        <f t="shared" si="24"/>
        <v>0</v>
      </c>
      <c r="N108" s="111">
        <f t="shared" si="24"/>
        <v>0</v>
      </c>
      <c r="O108" s="111">
        <f>O109+O114+O121+O129+O133</f>
        <v>7500</v>
      </c>
      <c r="P108" s="111">
        <f t="shared" si="24"/>
        <v>160000</v>
      </c>
      <c r="Q108" s="111">
        <f t="shared" si="24"/>
        <v>5000</v>
      </c>
      <c r="R108" s="111">
        <f>R109+R114+R121+R129+R133</f>
        <v>0</v>
      </c>
      <c r="S108" s="111">
        <f>S109+S114+S121+S129+S133</f>
        <v>0</v>
      </c>
      <c r="T108" s="256">
        <f>T109+T114+T121+T129+T133</f>
        <v>0</v>
      </c>
    </row>
    <row r="109" spans="1:20" s="38" customFormat="1" ht="19.5" customHeight="1">
      <c r="A109" s="109">
        <v>321</v>
      </c>
      <c r="B109" s="125" t="s">
        <v>40</v>
      </c>
      <c r="C109" s="112">
        <f>D109+E109+F109+G109+H109+I109+J109+O109+P109+Q109+R109+S109+T109</f>
        <v>138320</v>
      </c>
      <c r="D109" s="112">
        <f>D110+D111+D112+D113</f>
        <v>5320</v>
      </c>
      <c r="E109" s="112">
        <f aca="true" t="shared" si="25" ref="E109:Q109">E110+E111+E112+E113</f>
        <v>0</v>
      </c>
      <c r="F109" s="112">
        <f t="shared" si="25"/>
        <v>10000</v>
      </c>
      <c r="G109" s="112">
        <f t="shared" si="25"/>
        <v>29000</v>
      </c>
      <c r="H109" s="112">
        <f t="shared" si="25"/>
        <v>8000</v>
      </c>
      <c r="I109" s="112">
        <f t="shared" si="25"/>
        <v>0</v>
      </c>
      <c r="J109" s="112">
        <f t="shared" si="25"/>
        <v>0</v>
      </c>
      <c r="K109" s="112">
        <f t="shared" si="25"/>
        <v>0</v>
      </c>
      <c r="L109" s="112">
        <f t="shared" si="25"/>
        <v>0</v>
      </c>
      <c r="M109" s="112">
        <f t="shared" si="25"/>
        <v>0</v>
      </c>
      <c r="N109" s="112">
        <f t="shared" si="25"/>
        <v>0</v>
      </c>
      <c r="O109" s="112">
        <f>O110+O111+O112+O113</f>
        <v>3000</v>
      </c>
      <c r="P109" s="112">
        <f t="shared" si="25"/>
        <v>80000</v>
      </c>
      <c r="Q109" s="112">
        <f t="shared" si="25"/>
        <v>3000</v>
      </c>
      <c r="R109" s="112">
        <f>R110+R111+R112+R113</f>
        <v>0</v>
      </c>
      <c r="S109" s="112">
        <f>S110+S111+S112+S113</f>
        <v>0</v>
      </c>
      <c r="T109" s="256">
        <f>T110+T111+T112+T113</f>
        <v>0</v>
      </c>
    </row>
    <row r="110" spans="1:20" s="38" customFormat="1" ht="19.5" customHeight="1" hidden="1">
      <c r="A110" s="114">
        <v>3212</v>
      </c>
      <c r="B110" s="115" t="s">
        <v>64</v>
      </c>
      <c r="C110" s="116">
        <f>SUM(D110:T110)</f>
        <v>4200</v>
      </c>
      <c r="D110" s="116">
        <v>4200</v>
      </c>
      <c r="E110" s="116">
        <v>0</v>
      </c>
      <c r="F110" s="116">
        <v>0</v>
      </c>
      <c r="G110" s="116">
        <v>0</v>
      </c>
      <c r="H110" s="112">
        <v>0</v>
      </c>
      <c r="I110" s="112">
        <v>0</v>
      </c>
      <c r="J110" s="112">
        <v>0</v>
      </c>
      <c r="K110" s="112"/>
      <c r="L110" s="112"/>
      <c r="M110" s="112"/>
      <c r="N110" s="112"/>
      <c r="O110" s="112">
        <v>0</v>
      </c>
      <c r="P110" s="112">
        <v>0</v>
      </c>
      <c r="Q110" s="116">
        <v>0</v>
      </c>
      <c r="R110" s="116">
        <v>0</v>
      </c>
      <c r="S110" s="116">
        <v>0</v>
      </c>
      <c r="T110" s="256">
        <v>0</v>
      </c>
    </row>
    <row r="111" spans="1:20" s="41" customFormat="1" ht="19.5" customHeight="1" hidden="1">
      <c r="A111" s="247">
        <v>3211</v>
      </c>
      <c r="B111" s="267" t="s">
        <v>8</v>
      </c>
      <c r="C111" s="253">
        <f>SUM(D111:T111)</f>
        <v>106620</v>
      </c>
      <c r="D111" s="254">
        <v>1120</v>
      </c>
      <c r="E111" s="254">
        <v>0</v>
      </c>
      <c r="F111" s="124">
        <v>6000</v>
      </c>
      <c r="G111" s="124">
        <v>15000</v>
      </c>
      <c r="H111" s="124">
        <v>5000</v>
      </c>
      <c r="I111" s="124">
        <v>0</v>
      </c>
      <c r="J111" s="254">
        <v>0</v>
      </c>
      <c r="K111" s="116"/>
      <c r="L111" s="116"/>
      <c r="M111" s="116"/>
      <c r="N111" s="116"/>
      <c r="O111" s="124">
        <v>1500</v>
      </c>
      <c r="P111" s="116">
        <v>76500</v>
      </c>
      <c r="Q111" s="116">
        <v>1500</v>
      </c>
      <c r="R111" s="116">
        <v>0</v>
      </c>
      <c r="S111" s="116">
        <v>0</v>
      </c>
      <c r="T111" s="257">
        <v>0</v>
      </c>
    </row>
    <row r="112" spans="1:20" ht="19.5" customHeight="1" hidden="1">
      <c r="A112" s="122">
        <v>3213</v>
      </c>
      <c r="B112" s="123" t="s">
        <v>49</v>
      </c>
      <c r="C112" s="116">
        <f>SUM(D112:T112)</f>
        <v>23500</v>
      </c>
      <c r="D112" s="124">
        <v>0</v>
      </c>
      <c r="E112" s="124">
        <v>0</v>
      </c>
      <c r="F112" s="124">
        <v>4000</v>
      </c>
      <c r="G112" s="124">
        <v>12000</v>
      </c>
      <c r="H112" s="124">
        <v>3000</v>
      </c>
      <c r="I112" s="124">
        <v>0</v>
      </c>
      <c r="J112" s="254">
        <v>0</v>
      </c>
      <c r="K112" s="116"/>
      <c r="L112" s="116"/>
      <c r="M112" s="116"/>
      <c r="N112" s="116"/>
      <c r="O112" s="124">
        <v>1500</v>
      </c>
      <c r="P112" s="116">
        <v>2000</v>
      </c>
      <c r="Q112" s="116">
        <v>1000</v>
      </c>
      <c r="R112" s="116">
        <v>0</v>
      </c>
      <c r="S112" s="116">
        <v>0</v>
      </c>
      <c r="T112" s="257">
        <v>0</v>
      </c>
    </row>
    <row r="113" spans="1:20" ht="19.5" customHeight="1" hidden="1">
      <c r="A113" s="122">
        <v>3214</v>
      </c>
      <c r="B113" s="123" t="s">
        <v>89</v>
      </c>
      <c r="C113" s="116">
        <f>SUM(D113:T113)</f>
        <v>4000</v>
      </c>
      <c r="D113" s="124">
        <v>0</v>
      </c>
      <c r="E113" s="124">
        <v>0</v>
      </c>
      <c r="F113" s="124">
        <v>0</v>
      </c>
      <c r="G113" s="124">
        <v>2000</v>
      </c>
      <c r="H113" s="124">
        <v>0</v>
      </c>
      <c r="I113" s="124">
        <v>0</v>
      </c>
      <c r="J113" s="124">
        <v>0</v>
      </c>
      <c r="K113" s="116"/>
      <c r="L113" s="116"/>
      <c r="M113" s="116"/>
      <c r="N113" s="116"/>
      <c r="O113" s="124">
        <v>0</v>
      </c>
      <c r="P113" s="116">
        <v>1500</v>
      </c>
      <c r="Q113" s="116">
        <v>500</v>
      </c>
      <c r="R113" s="116">
        <v>0</v>
      </c>
      <c r="S113" s="116">
        <v>0</v>
      </c>
      <c r="T113" s="257">
        <v>0</v>
      </c>
    </row>
    <row r="114" spans="1:20" s="38" customFormat="1" ht="19.5" customHeight="1">
      <c r="A114" s="109">
        <v>322</v>
      </c>
      <c r="B114" s="127" t="s">
        <v>50</v>
      </c>
      <c r="C114" s="112">
        <f>D114+E114+F114+G114+H114+I114+J114+O114+P114+Q114+R114</f>
        <v>100300</v>
      </c>
      <c r="D114" s="112">
        <f>SUM(D115:D120)</f>
        <v>3300</v>
      </c>
      <c r="E114" s="112">
        <f aca="true" t="shared" si="26" ref="E114:Q114">SUM(E115:E120)</f>
        <v>1500</v>
      </c>
      <c r="F114" s="112">
        <f t="shared" si="26"/>
        <v>19500</v>
      </c>
      <c r="G114" s="112">
        <f t="shared" si="26"/>
        <v>30000</v>
      </c>
      <c r="H114" s="112">
        <f t="shared" si="26"/>
        <v>5000</v>
      </c>
      <c r="I114" s="112">
        <f t="shared" si="26"/>
        <v>9000</v>
      </c>
      <c r="J114" s="112">
        <f t="shared" si="26"/>
        <v>4000</v>
      </c>
      <c r="K114" s="112">
        <f t="shared" si="26"/>
        <v>0</v>
      </c>
      <c r="L114" s="112">
        <f t="shared" si="26"/>
        <v>0</v>
      </c>
      <c r="M114" s="112">
        <f t="shared" si="26"/>
        <v>0</v>
      </c>
      <c r="N114" s="112">
        <f t="shared" si="26"/>
        <v>0</v>
      </c>
      <c r="O114" s="112">
        <f>SUM(O115:O120)</f>
        <v>2000</v>
      </c>
      <c r="P114" s="112">
        <f t="shared" si="26"/>
        <v>25000</v>
      </c>
      <c r="Q114" s="112">
        <f t="shared" si="26"/>
        <v>1000</v>
      </c>
      <c r="R114" s="112">
        <f>SUM(R115:R120)</f>
        <v>0</v>
      </c>
      <c r="S114" s="112">
        <f>SUM(S115:S120)</f>
        <v>0</v>
      </c>
      <c r="T114" s="256">
        <f>SUM(T115:T120)</f>
        <v>0</v>
      </c>
    </row>
    <row r="115" spans="1:20" ht="19.5" customHeight="1" hidden="1">
      <c r="A115" s="251">
        <v>3221</v>
      </c>
      <c r="B115" s="252" t="s">
        <v>14</v>
      </c>
      <c r="C115" s="116">
        <f aca="true" t="shared" si="27" ref="C115:C120">SUM(D115:T115)</f>
        <v>35800</v>
      </c>
      <c r="D115" s="254">
        <v>3300</v>
      </c>
      <c r="E115" s="254">
        <v>1500</v>
      </c>
      <c r="F115" s="116">
        <v>5000</v>
      </c>
      <c r="G115" s="116">
        <v>5000</v>
      </c>
      <c r="H115" s="116">
        <v>5000</v>
      </c>
      <c r="I115" s="116">
        <v>2000</v>
      </c>
      <c r="J115" s="254">
        <v>1000</v>
      </c>
      <c r="K115" s="116"/>
      <c r="L115" s="116"/>
      <c r="M115" s="116"/>
      <c r="N115" s="116"/>
      <c r="O115" s="124">
        <v>2000</v>
      </c>
      <c r="P115" s="116">
        <v>10000</v>
      </c>
      <c r="Q115" s="116">
        <v>1000</v>
      </c>
      <c r="R115" s="116">
        <v>0</v>
      </c>
      <c r="S115" s="116">
        <v>0</v>
      </c>
      <c r="T115" s="257">
        <v>0</v>
      </c>
    </row>
    <row r="116" spans="1:20" ht="19.5" customHeight="1" hidden="1">
      <c r="A116" s="251">
        <v>3222</v>
      </c>
      <c r="B116" s="252" t="s">
        <v>26</v>
      </c>
      <c r="C116" s="253">
        <f t="shared" si="27"/>
        <v>24000</v>
      </c>
      <c r="D116" s="254">
        <v>0</v>
      </c>
      <c r="E116" s="254">
        <v>0</v>
      </c>
      <c r="F116" s="116">
        <v>5000</v>
      </c>
      <c r="G116" s="116">
        <v>4000</v>
      </c>
      <c r="H116" s="116">
        <v>0</v>
      </c>
      <c r="I116" s="116">
        <v>4000</v>
      </c>
      <c r="J116" s="254">
        <v>1000</v>
      </c>
      <c r="K116" s="116"/>
      <c r="L116" s="116"/>
      <c r="M116" s="116"/>
      <c r="N116" s="116"/>
      <c r="O116" s="124">
        <v>0</v>
      </c>
      <c r="P116" s="116">
        <v>10000</v>
      </c>
      <c r="Q116" s="116">
        <v>0</v>
      </c>
      <c r="R116" s="116">
        <v>0</v>
      </c>
      <c r="S116" s="116">
        <v>0</v>
      </c>
      <c r="T116" s="257">
        <v>0</v>
      </c>
    </row>
    <row r="117" spans="1:20" ht="19.5" customHeight="1" hidden="1">
      <c r="A117" s="122">
        <v>3223</v>
      </c>
      <c r="B117" s="123" t="s">
        <v>9</v>
      </c>
      <c r="C117" s="116">
        <f t="shared" si="27"/>
        <v>10000</v>
      </c>
      <c r="D117" s="124">
        <v>0</v>
      </c>
      <c r="E117" s="124">
        <v>0</v>
      </c>
      <c r="F117" s="116">
        <v>5000</v>
      </c>
      <c r="G117" s="116">
        <v>5000</v>
      </c>
      <c r="H117" s="116">
        <v>0</v>
      </c>
      <c r="I117" s="116">
        <v>0</v>
      </c>
      <c r="J117" s="124">
        <v>0</v>
      </c>
      <c r="K117" s="116"/>
      <c r="L117" s="116"/>
      <c r="M117" s="116"/>
      <c r="N117" s="116"/>
      <c r="O117" s="124">
        <v>0</v>
      </c>
      <c r="P117" s="116">
        <v>0</v>
      </c>
      <c r="Q117" s="116">
        <v>0</v>
      </c>
      <c r="R117" s="116">
        <v>0</v>
      </c>
      <c r="S117" s="116">
        <v>0</v>
      </c>
      <c r="T117" s="257">
        <v>0</v>
      </c>
    </row>
    <row r="118" spans="1:20" ht="19.5" customHeight="1" hidden="1">
      <c r="A118" s="122">
        <v>3224</v>
      </c>
      <c r="B118" s="123" t="s">
        <v>51</v>
      </c>
      <c r="C118" s="116">
        <f t="shared" si="27"/>
        <v>8000</v>
      </c>
      <c r="D118" s="124">
        <v>0</v>
      </c>
      <c r="E118" s="124">
        <v>0</v>
      </c>
      <c r="F118" s="116">
        <v>1000</v>
      </c>
      <c r="G118" s="116">
        <v>5000</v>
      </c>
      <c r="H118" s="116">
        <v>0</v>
      </c>
      <c r="I118" s="116">
        <v>1000</v>
      </c>
      <c r="J118" s="124">
        <v>1000</v>
      </c>
      <c r="K118" s="116"/>
      <c r="L118" s="116"/>
      <c r="M118" s="116"/>
      <c r="N118" s="116"/>
      <c r="O118" s="124">
        <v>0</v>
      </c>
      <c r="P118" s="116">
        <v>0</v>
      </c>
      <c r="Q118" s="116">
        <v>0</v>
      </c>
      <c r="R118" s="116">
        <v>0</v>
      </c>
      <c r="S118" s="116">
        <v>0</v>
      </c>
      <c r="T118" s="257">
        <v>0</v>
      </c>
    </row>
    <row r="119" spans="1:20" s="41" customFormat="1" ht="19.5" customHeight="1" hidden="1">
      <c r="A119" s="114">
        <v>3225</v>
      </c>
      <c r="B119" s="115" t="s">
        <v>15</v>
      </c>
      <c r="C119" s="116">
        <f t="shared" si="27"/>
        <v>13000</v>
      </c>
      <c r="D119" s="254">
        <v>0</v>
      </c>
      <c r="E119" s="254">
        <v>0</v>
      </c>
      <c r="F119" s="116">
        <v>2000</v>
      </c>
      <c r="G119" s="116">
        <v>10000</v>
      </c>
      <c r="H119" s="124">
        <v>0</v>
      </c>
      <c r="I119" s="124">
        <v>1000</v>
      </c>
      <c r="J119" s="117">
        <v>0</v>
      </c>
      <c r="K119" s="116"/>
      <c r="L119" s="116"/>
      <c r="M119" s="116"/>
      <c r="N119" s="116"/>
      <c r="O119" s="117">
        <v>0</v>
      </c>
      <c r="P119" s="116">
        <v>0</v>
      </c>
      <c r="Q119" s="116">
        <v>0</v>
      </c>
      <c r="R119" s="116">
        <v>0</v>
      </c>
      <c r="S119" s="116">
        <v>0</v>
      </c>
      <c r="T119" s="257">
        <v>0</v>
      </c>
    </row>
    <row r="120" spans="1:20" s="41" customFormat="1" ht="19.5" customHeight="1" hidden="1">
      <c r="A120" s="128">
        <v>3227</v>
      </c>
      <c r="B120" s="129" t="s">
        <v>34</v>
      </c>
      <c r="C120" s="116">
        <f t="shared" si="27"/>
        <v>9500</v>
      </c>
      <c r="D120" s="130">
        <v>0</v>
      </c>
      <c r="E120" s="130">
        <v>0</v>
      </c>
      <c r="F120" s="130">
        <v>1500</v>
      </c>
      <c r="G120" s="130">
        <v>1000</v>
      </c>
      <c r="H120" s="130">
        <v>0</v>
      </c>
      <c r="I120" s="130">
        <v>1000</v>
      </c>
      <c r="J120" s="130">
        <v>1000</v>
      </c>
      <c r="K120" s="130"/>
      <c r="L120" s="130"/>
      <c r="M120" s="130"/>
      <c r="N120" s="130"/>
      <c r="O120" s="130">
        <v>0</v>
      </c>
      <c r="P120" s="116">
        <v>5000</v>
      </c>
      <c r="Q120" s="116">
        <v>0</v>
      </c>
      <c r="R120" s="130">
        <v>0</v>
      </c>
      <c r="S120" s="130">
        <v>0</v>
      </c>
      <c r="T120" s="257">
        <v>0</v>
      </c>
    </row>
    <row r="121" spans="1:20" ht="19.5" customHeight="1">
      <c r="A121" s="131">
        <v>323</v>
      </c>
      <c r="B121" s="132" t="s">
        <v>43</v>
      </c>
      <c r="C121" s="112">
        <f>D121+E121+F121+G121+H121+I121+J121+O121+P121+Q121+R121+S121+T121</f>
        <v>828000</v>
      </c>
      <c r="D121" s="113">
        <f>D122+D123+D124+D125+D126+D127+D128</f>
        <v>0</v>
      </c>
      <c r="E121" s="113">
        <f>E122+E123+E124+E125+E126+E127+E128</f>
        <v>0</v>
      </c>
      <c r="F121" s="112">
        <f aca="true" t="shared" si="28" ref="F121:Q121">SUM(F122:F128)</f>
        <v>21000</v>
      </c>
      <c r="G121" s="112">
        <f t="shared" si="28"/>
        <v>679000</v>
      </c>
      <c r="H121" s="112">
        <f t="shared" si="28"/>
        <v>3000</v>
      </c>
      <c r="I121" s="112">
        <f t="shared" si="28"/>
        <v>45000</v>
      </c>
      <c r="J121" s="113">
        <f>J122+J123+J124+J125+J126+J127+J128</f>
        <v>37000</v>
      </c>
      <c r="K121" s="112">
        <f t="shared" si="28"/>
        <v>0</v>
      </c>
      <c r="L121" s="112">
        <f t="shared" si="28"/>
        <v>0</v>
      </c>
      <c r="M121" s="112">
        <f t="shared" si="28"/>
        <v>0</v>
      </c>
      <c r="N121" s="112">
        <f t="shared" si="28"/>
        <v>0</v>
      </c>
      <c r="O121" s="112">
        <f>SUM(O122:O128)</f>
        <v>2500</v>
      </c>
      <c r="P121" s="113">
        <f>P122+P123+P124+P125+P126+P127+P128</f>
        <v>40000</v>
      </c>
      <c r="Q121" s="112">
        <f t="shared" si="28"/>
        <v>500</v>
      </c>
      <c r="R121" s="113">
        <f>R122+R123+R124+R125+R126+R127+R128</f>
        <v>0</v>
      </c>
      <c r="S121" s="113">
        <f>SUM(S122:S128)</f>
        <v>0</v>
      </c>
      <c r="T121" s="257">
        <f>SUM(T122:T128)</f>
        <v>0</v>
      </c>
    </row>
    <row r="122" spans="1:20" ht="19.5" customHeight="1" hidden="1">
      <c r="A122" s="251">
        <v>3231</v>
      </c>
      <c r="B122" s="252" t="s">
        <v>52</v>
      </c>
      <c r="C122" s="116">
        <f aca="true" t="shared" si="29" ref="C122:C128">SUM(D122:T122)</f>
        <v>667250</v>
      </c>
      <c r="D122" s="124">
        <v>0</v>
      </c>
      <c r="E122" s="124">
        <v>0</v>
      </c>
      <c r="F122" s="124">
        <v>3500</v>
      </c>
      <c r="G122" s="124">
        <v>650000</v>
      </c>
      <c r="H122" s="124">
        <v>3000</v>
      </c>
      <c r="I122" s="124">
        <v>2000</v>
      </c>
      <c r="J122" s="254">
        <v>2000</v>
      </c>
      <c r="K122" s="116"/>
      <c r="L122" s="116"/>
      <c r="M122" s="116"/>
      <c r="N122" s="116"/>
      <c r="O122" s="124">
        <v>1250</v>
      </c>
      <c r="P122" s="116">
        <v>5000</v>
      </c>
      <c r="Q122" s="116">
        <v>500</v>
      </c>
      <c r="R122" s="116">
        <v>0</v>
      </c>
      <c r="S122" s="116"/>
      <c r="T122" s="257"/>
    </row>
    <row r="123" spans="1:20" ht="19.5" customHeight="1" hidden="1">
      <c r="A123" s="251">
        <v>3232</v>
      </c>
      <c r="B123" s="266" t="s">
        <v>16</v>
      </c>
      <c r="C123" s="253">
        <f t="shared" si="29"/>
        <v>22500</v>
      </c>
      <c r="D123" s="254">
        <v>0</v>
      </c>
      <c r="E123" s="254">
        <v>0</v>
      </c>
      <c r="F123" s="124">
        <v>2500</v>
      </c>
      <c r="G123" s="124">
        <v>10000</v>
      </c>
      <c r="H123" s="124">
        <v>0</v>
      </c>
      <c r="I123" s="124">
        <v>5000</v>
      </c>
      <c r="J123" s="254">
        <v>5000</v>
      </c>
      <c r="K123" s="116"/>
      <c r="L123" s="116"/>
      <c r="M123" s="116"/>
      <c r="N123" s="116"/>
      <c r="O123" s="124">
        <v>0</v>
      </c>
      <c r="P123" s="116">
        <v>0</v>
      </c>
      <c r="Q123" s="116">
        <v>0</v>
      </c>
      <c r="R123" s="116">
        <v>0</v>
      </c>
      <c r="S123" s="116"/>
      <c r="T123" s="257"/>
    </row>
    <row r="124" spans="1:20" ht="19.5" customHeight="1" hidden="1">
      <c r="A124" s="122">
        <v>3233</v>
      </c>
      <c r="B124" s="133" t="s">
        <v>17</v>
      </c>
      <c r="C124" s="116">
        <f t="shared" si="29"/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v>0</v>
      </c>
      <c r="I124" s="124">
        <v>0</v>
      </c>
      <c r="J124" s="124">
        <v>0</v>
      </c>
      <c r="K124" s="116"/>
      <c r="L124" s="116"/>
      <c r="M124" s="116"/>
      <c r="N124" s="116"/>
      <c r="O124" s="124">
        <v>0</v>
      </c>
      <c r="P124" s="116">
        <v>0</v>
      </c>
      <c r="Q124" s="116">
        <v>0</v>
      </c>
      <c r="R124" s="116">
        <v>0</v>
      </c>
      <c r="S124" s="116"/>
      <c r="T124" s="257"/>
    </row>
    <row r="125" spans="1:20" ht="19.5" customHeight="1" hidden="1">
      <c r="A125" s="122">
        <v>3236</v>
      </c>
      <c r="B125" s="123" t="s">
        <v>87</v>
      </c>
      <c r="C125" s="116">
        <f t="shared" si="29"/>
        <v>4000</v>
      </c>
      <c r="D125" s="124">
        <v>0</v>
      </c>
      <c r="E125" s="124">
        <v>0</v>
      </c>
      <c r="F125" s="124">
        <v>0</v>
      </c>
      <c r="G125" s="124">
        <v>4000</v>
      </c>
      <c r="H125" s="124">
        <v>0</v>
      </c>
      <c r="I125" s="124">
        <v>0</v>
      </c>
      <c r="J125" s="124">
        <v>0</v>
      </c>
      <c r="K125" s="116"/>
      <c r="L125" s="116"/>
      <c r="M125" s="116"/>
      <c r="N125" s="116"/>
      <c r="O125" s="124">
        <v>0</v>
      </c>
      <c r="P125" s="116">
        <v>0</v>
      </c>
      <c r="Q125" s="116">
        <v>0</v>
      </c>
      <c r="R125" s="116">
        <v>0</v>
      </c>
      <c r="S125" s="116"/>
      <c r="T125" s="257"/>
    </row>
    <row r="126" spans="1:20" ht="19.5" customHeight="1" hidden="1">
      <c r="A126" s="122">
        <v>3237</v>
      </c>
      <c r="B126" s="123" t="s">
        <v>18</v>
      </c>
      <c r="C126" s="116">
        <f t="shared" si="29"/>
        <v>109250</v>
      </c>
      <c r="D126" s="254">
        <v>0</v>
      </c>
      <c r="E126" s="254">
        <v>0</v>
      </c>
      <c r="F126" s="124">
        <v>13000</v>
      </c>
      <c r="G126" s="124">
        <v>5000</v>
      </c>
      <c r="H126" s="124">
        <v>0</v>
      </c>
      <c r="I126" s="124">
        <v>35000</v>
      </c>
      <c r="J126" s="124">
        <v>30000</v>
      </c>
      <c r="K126" s="116"/>
      <c r="L126" s="116"/>
      <c r="M126" s="116"/>
      <c r="N126" s="116"/>
      <c r="O126" s="124">
        <v>1250</v>
      </c>
      <c r="P126" s="116">
        <v>25000</v>
      </c>
      <c r="Q126" s="116">
        <v>0</v>
      </c>
      <c r="R126" s="116">
        <v>0</v>
      </c>
      <c r="S126" s="116"/>
      <c r="T126" s="257"/>
    </row>
    <row r="127" spans="1:20" s="41" customFormat="1" ht="19.5" customHeight="1" hidden="1">
      <c r="A127" s="114">
        <v>3238</v>
      </c>
      <c r="B127" s="115" t="s">
        <v>19</v>
      </c>
      <c r="C127" s="116">
        <f t="shared" si="29"/>
        <v>13000</v>
      </c>
      <c r="D127" s="116">
        <v>0</v>
      </c>
      <c r="E127" s="116">
        <v>0</v>
      </c>
      <c r="F127" s="116">
        <v>2000</v>
      </c>
      <c r="G127" s="116">
        <v>6000</v>
      </c>
      <c r="H127" s="116">
        <v>0</v>
      </c>
      <c r="I127" s="116">
        <v>0</v>
      </c>
      <c r="J127" s="116"/>
      <c r="K127" s="116"/>
      <c r="L127" s="116"/>
      <c r="M127" s="116"/>
      <c r="N127" s="116"/>
      <c r="O127" s="116">
        <v>0</v>
      </c>
      <c r="P127" s="116">
        <v>5000</v>
      </c>
      <c r="Q127" s="116">
        <v>0</v>
      </c>
      <c r="R127" s="116">
        <v>0</v>
      </c>
      <c r="S127" s="116"/>
      <c r="T127" s="257"/>
    </row>
    <row r="128" spans="1:20" ht="19.5" customHeight="1" hidden="1">
      <c r="A128" s="251">
        <v>3239</v>
      </c>
      <c r="B128" s="252" t="s">
        <v>20</v>
      </c>
      <c r="C128" s="116">
        <f t="shared" si="29"/>
        <v>12000</v>
      </c>
      <c r="D128" s="254">
        <v>0</v>
      </c>
      <c r="E128" s="254">
        <v>0</v>
      </c>
      <c r="F128" s="116">
        <v>0</v>
      </c>
      <c r="G128" s="116">
        <v>4000</v>
      </c>
      <c r="H128" s="116">
        <v>0</v>
      </c>
      <c r="I128" s="116">
        <v>3000</v>
      </c>
      <c r="J128" s="254">
        <v>0</v>
      </c>
      <c r="K128" s="116"/>
      <c r="L128" s="116"/>
      <c r="M128" s="116"/>
      <c r="N128" s="116"/>
      <c r="O128" s="124">
        <v>0</v>
      </c>
      <c r="P128" s="116">
        <v>5000</v>
      </c>
      <c r="Q128" s="116">
        <v>0</v>
      </c>
      <c r="R128" s="116">
        <v>0</v>
      </c>
      <c r="S128" s="116"/>
      <c r="T128" s="257"/>
    </row>
    <row r="129" spans="1:20" s="38" customFormat="1" ht="19.5" customHeight="1">
      <c r="A129" s="109">
        <v>324</v>
      </c>
      <c r="B129" s="110" t="s">
        <v>54</v>
      </c>
      <c r="C129" s="112">
        <f>D129+E129+F129+G129+H129+I129+J129+O129+P129+Q129+R129+S129+T129</f>
        <v>10000</v>
      </c>
      <c r="D129" s="112">
        <f aca="true" t="shared" si="30" ref="D129:R129">D130</f>
        <v>0</v>
      </c>
      <c r="E129" s="112">
        <f t="shared" si="30"/>
        <v>0</v>
      </c>
      <c r="F129" s="112">
        <f t="shared" si="30"/>
        <v>0</v>
      </c>
      <c r="G129" s="112">
        <f t="shared" si="30"/>
        <v>0</v>
      </c>
      <c r="H129" s="112">
        <f t="shared" si="30"/>
        <v>0</v>
      </c>
      <c r="I129" s="112">
        <f t="shared" si="30"/>
        <v>0</v>
      </c>
      <c r="J129" s="112">
        <f t="shared" si="30"/>
        <v>0</v>
      </c>
      <c r="K129" s="112">
        <f t="shared" si="30"/>
        <v>0</v>
      </c>
      <c r="L129" s="112">
        <f t="shared" si="30"/>
        <v>0</v>
      </c>
      <c r="M129" s="112">
        <f t="shared" si="30"/>
        <v>0</v>
      </c>
      <c r="N129" s="112">
        <f t="shared" si="30"/>
        <v>0</v>
      </c>
      <c r="O129" s="112">
        <f t="shared" si="30"/>
        <v>0</v>
      </c>
      <c r="P129" s="112">
        <f t="shared" si="30"/>
        <v>10000</v>
      </c>
      <c r="Q129" s="112">
        <f t="shared" si="30"/>
        <v>0</v>
      </c>
      <c r="R129" s="112">
        <f t="shared" si="30"/>
        <v>0</v>
      </c>
      <c r="S129" s="112">
        <f>S130</f>
        <v>0</v>
      </c>
      <c r="T129" s="256">
        <f>T130</f>
        <v>0</v>
      </c>
    </row>
    <row r="130" spans="1:20" ht="19.5" customHeight="1" hidden="1">
      <c r="A130" s="122">
        <v>3241</v>
      </c>
      <c r="B130" s="123" t="s">
        <v>55</v>
      </c>
      <c r="C130" s="116">
        <f>SUM(D130:T130)</f>
        <v>10000</v>
      </c>
      <c r="D130" s="124">
        <v>0</v>
      </c>
      <c r="E130" s="124">
        <v>0</v>
      </c>
      <c r="F130" s="116">
        <v>0</v>
      </c>
      <c r="G130" s="116">
        <v>0</v>
      </c>
      <c r="H130" s="116">
        <v>0</v>
      </c>
      <c r="I130" s="116">
        <v>0</v>
      </c>
      <c r="J130" s="124">
        <v>0</v>
      </c>
      <c r="K130" s="116"/>
      <c r="L130" s="116"/>
      <c r="M130" s="116"/>
      <c r="N130" s="116"/>
      <c r="O130" s="124"/>
      <c r="P130" s="116">
        <v>10000</v>
      </c>
      <c r="Q130" s="116">
        <v>0</v>
      </c>
      <c r="R130" s="116">
        <v>0</v>
      </c>
      <c r="S130" s="116"/>
      <c r="T130" s="257"/>
    </row>
    <row r="131" spans="1:20" ht="31.5" customHeight="1">
      <c r="A131" s="196">
        <v>372</v>
      </c>
      <c r="B131" s="127" t="s">
        <v>151</v>
      </c>
      <c r="C131" s="112">
        <f>SUM(D131:T131)</f>
        <v>0</v>
      </c>
      <c r="D131" s="124">
        <v>0</v>
      </c>
      <c r="E131" s="124">
        <v>0</v>
      </c>
      <c r="F131" s="116">
        <v>0</v>
      </c>
      <c r="G131" s="116">
        <v>0</v>
      </c>
      <c r="H131" s="116">
        <v>0</v>
      </c>
      <c r="I131" s="116">
        <v>0</v>
      </c>
      <c r="J131" s="124">
        <v>0</v>
      </c>
      <c r="K131" s="116"/>
      <c r="L131" s="116"/>
      <c r="M131" s="116"/>
      <c r="N131" s="116"/>
      <c r="O131" s="111">
        <f>O132</f>
        <v>0</v>
      </c>
      <c r="P131" s="111">
        <f>P132</f>
        <v>0</v>
      </c>
      <c r="Q131" s="116"/>
      <c r="R131" s="116">
        <v>0</v>
      </c>
      <c r="S131" s="116"/>
      <c r="T131" s="257"/>
    </row>
    <row r="132" spans="1:20" ht="18.75" customHeight="1" hidden="1">
      <c r="A132" s="197">
        <v>3722</v>
      </c>
      <c r="B132" s="240" t="s">
        <v>152</v>
      </c>
      <c r="C132" s="116">
        <f>SUM(D132:T132)</f>
        <v>0</v>
      </c>
      <c r="D132" s="124">
        <v>0</v>
      </c>
      <c r="E132" s="124">
        <v>0</v>
      </c>
      <c r="F132" s="116">
        <v>0</v>
      </c>
      <c r="G132" s="116">
        <v>0</v>
      </c>
      <c r="H132" s="116">
        <v>0</v>
      </c>
      <c r="I132" s="116">
        <v>0</v>
      </c>
      <c r="J132" s="124">
        <v>0</v>
      </c>
      <c r="K132" s="116"/>
      <c r="L132" s="116"/>
      <c r="M132" s="116"/>
      <c r="N132" s="116"/>
      <c r="O132" s="124">
        <v>0</v>
      </c>
      <c r="P132" s="116">
        <v>0</v>
      </c>
      <c r="Q132" s="116"/>
      <c r="R132" s="116">
        <v>0</v>
      </c>
      <c r="S132" s="116"/>
      <c r="T132" s="257"/>
    </row>
    <row r="133" spans="1:20" s="38" customFormat="1" ht="19.5" customHeight="1">
      <c r="A133" s="109">
        <v>329</v>
      </c>
      <c r="B133" s="110" t="s">
        <v>46</v>
      </c>
      <c r="C133" s="112">
        <f>D133+E133+F133+G133+H133+I133+J133+O133+P133+Q133+R133+S133+T133</f>
        <v>29500</v>
      </c>
      <c r="D133" s="112">
        <f>D134+D135+D136+D137+D138</f>
        <v>5500</v>
      </c>
      <c r="E133" s="112">
        <f aca="true" t="shared" si="31" ref="E133:Q133">E134+E135+E136+E137+E138</f>
        <v>2000</v>
      </c>
      <c r="F133" s="112">
        <f t="shared" si="31"/>
        <v>3000</v>
      </c>
      <c r="G133" s="112">
        <f t="shared" si="31"/>
        <v>10500</v>
      </c>
      <c r="H133" s="112">
        <f t="shared" si="31"/>
        <v>1000</v>
      </c>
      <c r="I133" s="112">
        <f>I134+I135+I136+I137+I138</f>
        <v>1000</v>
      </c>
      <c r="J133" s="112">
        <f t="shared" si="31"/>
        <v>1000</v>
      </c>
      <c r="K133" s="112">
        <f t="shared" si="31"/>
        <v>0</v>
      </c>
      <c r="L133" s="112">
        <f t="shared" si="31"/>
        <v>0</v>
      </c>
      <c r="M133" s="112">
        <f t="shared" si="31"/>
        <v>0</v>
      </c>
      <c r="N133" s="112">
        <f t="shared" si="31"/>
        <v>0</v>
      </c>
      <c r="O133" s="112">
        <f>O134+O135+O136+O137+O138</f>
        <v>0</v>
      </c>
      <c r="P133" s="112">
        <f t="shared" si="31"/>
        <v>5000</v>
      </c>
      <c r="Q133" s="112">
        <f t="shared" si="31"/>
        <v>500</v>
      </c>
      <c r="R133" s="112">
        <f>R134+R135+R136+R137+R138</f>
        <v>0</v>
      </c>
      <c r="S133" s="112">
        <f>SUM(S134:S138)</f>
        <v>0</v>
      </c>
      <c r="T133" s="256">
        <f>SUM(T134:T138)</f>
        <v>0</v>
      </c>
    </row>
    <row r="134" spans="1:20" s="38" customFormat="1" ht="18.75" customHeight="1" hidden="1">
      <c r="A134" s="114">
        <v>3291</v>
      </c>
      <c r="B134" s="115" t="s">
        <v>90</v>
      </c>
      <c r="C134" s="116">
        <f>SUM(D134:T134)</f>
        <v>0</v>
      </c>
      <c r="D134" s="116">
        <v>0</v>
      </c>
      <c r="E134" s="116">
        <v>0</v>
      </c>
      <c r="F134" s="112">
        <v>0</v>
      </c>
      <c r="G134" s="116">
        <v>0</v>
      </c>
      <c r="H134" s="112">
        <v>0</v>
      </c>
      <c r="I134" s="116">
        <v>0</v>
      </c>
      <c r="J134" s="112">
        <v>0</v>
      </c>
      <c r="K134" s="112"/>
      <c r="L134" s="112"/>
      <c r="M134" s="112"/>
      <c r="N134" s="112"/>
      <c r="O134" s="112">
        <v>0</v>
      </c>
      <c r="P134" s="112">
        <v>0</v>
      </c>
      <c r="Q134" s="112"/>
      <c r="R134" s="112">
        <v>0</v>
      </c>
      <c r="S134" s="112"/>
      <c r="T134" s="256"/>
    </row>
    <row r="135" spans="1:20" s="41" customFormat="1" ht="19.5" customHeight="1" hidden="1">
      <c r="A135" s="247">
        <v>3292</v>
      </c>
      <c r="B135" s="248" t="s">
        <v>21</v>
      </c>
      <c r="C135" s="253">
        <f>SUM(D135:T135)</f>
        <v>8500</v>
      </c>
      <c r="D135" s="254">
        <v>0</v>
      </c>
      <c r="E135" s="254">
        <v>0</v>
      </c>
      <c r="F135" s="116">
        <v>2000</v>
      </c>
      <c r="G135" s="116">
        <v>5000</v>
      </c>
      <c r="H135" s="116">
        <v>0</v>
      </c>
      <c r="I135" s="116">
        <v>0</v>
      </c>
      <c r="J135" s="124">
        <v>0</v>
      </c>
      <c r="K135" s="116"/>
      <c r="L135" s="116"/>
      <c r="M135" s="116"/>
      <c r="N135" s="116"/>
      <c r="O135" s="124">
        <v>0</v>
      </c>
      <c r="P135" s="116">
        <v>1500</v>
      </c>
      <c r="Q135" s="116">
        <v>0</v>
      </c>
      <c r="R135" s="116">
        <v>0</v>
      </c>
      <c r="S135" s="116"/>
      <c r="T135" s="257"/>
    </row>
    <row r="136" spans="1:20" s="41" customFormat="1" ht="19.5" customHeight="1" hidden="1">
      <c r="A136" s="128">
        <v>3293</v>
      </c>
      <c r="B136" s="129" t="s">
        <v>22</v>
      </c>
      <c r="C136" s="116">
        <f>SUM(D136:T136)</f>
        <v>5500</v>
      </c>
      <c r="D136" s="130">
        <v>0</v>
      </c>
      <c r="E136" s="130">
        <v>0</v>
      </c>
      <c r="F136" s="130">
        <v>0</v>
      </c>
      <c r="G136" s="130">
        <v>2000</v>
      </c>
      <c r="H136" s="130">
        <v>1000</v>
      </c>
      <c r="I136" s="130">
        <v>0</v>
      </c>
      <c r="J136" s="130">
        <v>0</v>
      </c>
      <c r="K136" s="130"/>
      <c r="L136" s="130"/>
      <c r="M136" s="130"/>
      <c r="N136" s="130"/>
      <c r="O136" s="130">
        <v>0</v>
      </c>
      <c r="P136" s="116">
        <v>2500</v>
      </c>
      <c r="Q136" s="116">
        <v>0</v>
      </c>
      <c r="R136" s="130">
        <v>0</v>
      </c>
      <c r="S136" s="130"/>
      <c r="T136" s="257"/>
    </row>
    <row r="137" spans="1:20" s="41" customFormat="1" ht="19.5" customHeight="1" hidden="1">
      <c r="A137" s="128">
        <v>3294</v>
      </c>
      <c r="B137" s="129" t="s">
        <v>31</v>
      </c>
      <c r="C137" s="116">
        <f>SUM(D137:T137)</f>
        <v>1000</v>
      </c>
      <c r="D137" s="130">
        <v>0</v>
      </c>
      <c r="E137" s="130">
        <v>0</v>
      </c>
      <c r="F137" s="130">
        <v>0</v>
      </c>
      <c r="G137" s="130">
        <v>1000</v>
      </c>
      <c r="H137" s="130">
        <v>0</v>
      </c>
      <c r="I137" s="130">
        <v>0</v>
      </c>
      <c r="J137" s="130">
        <v>0</v>
      </c>
      <c r="K137" s="130"/>
      <c r="L137" s="130"/>
      <c r="M137" s="130"/>
      <c r="N137" s="130"/>
      <c r="O137" s="130">
        <v>0</v>
      </c>
      <c r="P137" s="116">
        <v>0</v>
      </c>
      <c r="Q137" s="116">
        <v>0</v>
      </c>
      <c r="R137" s="130">
        <v>0</v>
      </c>
      <c r="S137" s="130"/>
      <c r="T137" s="257"/>
    </row>
    <row r="138" spans="1:20" ht="19.5" customHeight="1" hidden="1">
      <c r="A138" s="122">
        <v>3299</v>
      </c>
      <c r="B138" s="133" t="s">
        <v>12</v>
      </c>
      <c r="C138" s="116">
        <f>SUM(D138:T138)</f>
        <v>14500</v>
      </c>
      <c r="D138" s="124">
        <v>5500</v>
      </c>
      <c r="E138" s="124">
        <v>2000</v>
      </c>
      <c r="F138" s="124">
        <v>1000</v>
      </c>
      <c r="G138" s="124">
        <v>2500</v>
      </c>
      <c r="H138" s="124">
        <v>0</v>
      </c>
      <c r="I138" s="124">
        <v>1000</v>
      </c>
      <c r="J138" s="254">
        <v>1000</v>
      </c>
      <c r="K138" s="116"/>
      <c r="L138" s="116"/>
      <c r="M138" s="116"/>
      <c r="N138" s="116"/>
      <c r="O138" s="124">
        <v>0</v>
      </c>
      <c r="P138" s="116">
        <v>1000</v>
      </c>
      <c r="Q138" s="116">
        <v>500</v>
      </c>
      <c r="R138" s="116">
        <v>0</v>
      </c>
      <c r="S138" s="116"/>
      <c r="T138" s="257"/>
    </row>
    <row r="139" spans="1:20" s="38" customFormat="1" ht="19.5" customHeight="1">
      <c r="A139" s="109">
        <v>42</v>
      </c>
      <c r="B139" s="110" t="s">
        <v>56</v>
      </c>
      <c r="C139" s="112">
        <f aca="true" t="shared" si="32" ref="C139:J139">C140+C144</f>
        <v>96412</v>
      </c>
      <c r="D139" s="112">
        <f t="shared" si="32"/>
        <v>0</v>
      </c>
      <c r="E139" s="112">
        <f t="shared" si="32"/>
        <v>0</v>
      </c>
      <c r="F139" s="112">
        <f t="shared" si="32"/>
        <v>1000</v>
      </c>
      <c r="G139" s="112">
        <f t="shared" si="32"/>
        <v>71500</v>
      </c>
      <c r="H139" s="112">
        <f t="shared" si="32"/>
        <v>0</v>
      </c>
      <c r="I139" s="112">
        <f t="shared" si="32"/>
        <v>5000</v>
      </c>
      <c r="J139" s="112">
        <f t="shared" si="32"/>
        <v>5000</v>
      </c>
      <c r="K139" s="112">
        <f>K140</f>
        <v>0</v>
      </c>
      <c r="L139" s="112">
        <f>L140</f>
        <v>0</v>
      </c>
      <c r="M139" s="112">
        <f>M140</f>
        <v>0</v>
      </c>
      <c r="N139" s="112">
        <f>N140</f>
        <v>0</v>
      </c>
      <c r="O139" s="112">
        <f aca="true" t="shared" si="33" ref="O139:T139">O140+O144</f>
        <v>3000</v>
      </c>
      <c r="P139" s="112">
        <f t="shared" si="33"/>
        <v>10000</v>
      </c>
      <c r="Q139" s="112">
        <f t="shared" si="33"/>
        <v>0</v>
      </c>
      <c r="R139" s="112">
        <f t="shared" si="33"/>
        <v>0</v>
      </c>
      <c r="S139" s="112">
        <f t="shared" si="33"/>
        <v>912</v>
      </c>
      <c r="T139" s="256">
        <f t="shared" si="33"/>
        <v>0</v>
      </c>
    </row>
    <row r="140" spans="1:20" s="38" customFormat="1" ht="19.5" customHeight="1">
      <c r="A140" s="109">
        <v>422</v>
      </c>
      <c r="B140" s="110" t="s">
        <v>57</v>
      </c>
      <c r="C140" s="112">
        <f>D140+E140+F140+G140+H140+I140+J140+O140+P140+Q140+R140+S140+T140</f>
        <v>90912</v>
      </c>
      <c r="D140" s="112">
        <f aca="true" t="shared" si="34" ref="D140:J140">D141+D142+D143</f>
        <v>0</v>
      </c>
      <c r="E140" s="112">
        <f t="shared" si="34"/>
        <v>0</v>
      </c>
      <c r="F140" s="112">
        <f t="shared" si="34"/>
        <v>0</v>
      </c>
      <c r="G140" s="112">
        <f t="shared" si="34"/>
        <v>70000</v>
      </c>
      <c r="H140" s="112">
        <f t="shared" si="34"/>
        <v>0</v>
      </c>
      <c r="I140" s="112">
        <f t="shared" si="34"/>
        <v>2500</v>
      </c>
      <c r="J140" s="112">
        <f t="shared" si="34"/>
        <v>5000</v>
      </c>
      <c r="K140" s="112">
        <f>K141+K142+K143+K144</f>
        <v>0</v>
      </c>
      <c r="L140" s="112">
        <f>L141+L142+L143+L144</f>
        <v>0</v>
      </c>
      <c r="M140" s="112">
        <f>M141+M142+M143+M144</f>
        <v>0</v>
      </c>
      <c r="N140" s="112">
        <f>N141+N142+N143+N144</f>
        <v>0</v>
      </c>
      <c r="O140" s="112">
        <f aca="true" t="shared" si="35" ref="O140:T140">O141+O142+O143</f>
        <v>2500</v>
      </c>
      <c r="P140" s="112">
        <f t="shared" si="35"/>
        <v>10000</v>
      </c>
      <c r="Q140" s="112">
        <f t="shared" si="35"/>
        <v>0</v>
      </c>
      <c r="R140" s="112">
        <f t="shared" si="35"/>
        <v>0</v>
      </c>
      <c r="S140" s="112">
        <f t="shared" si="35"/>
        <v>912</v>
      </c>
      <c r="T140" s="256">
        <f t="shared" si="35"/>
        <v>0</v>
      </c>
    </row>
    <row r="141" spans="1:20" ht="19.5" customHeight="1" hidden="1">
      <c r="A141" s="122">
        <v>4221</v>
      </c>
      <c r="B141" s="123" t="s">
        <v>23</v>
      </c>
      <c r="C141" s="116">
        <f>SUM(D141:T141)</f>
        <v>54912</v>
      </c>
      <c r="D141" s="124">
        <v>0</v>
      </c>
      <c r="E141" s="124">
        <v>0</v>
      </c>
      <c r="F141" s="124">
        <v>0</v>
      </c>
      <c r="G141" s="124">
        <v>40000</v>
      </c>
      <c r="H141" s="124">
        <v>0</v>
      </c>
      <c r="I141" s="124">
        <v>0</v>
      </c>
      <c r="J141" s="124">
        <v>2500</v>
      </c>
      <c r="K141" s="116"/>
      <c r="L141" s="116"/>
      <c r="M141" s="116"/>
      <c r="N141" s="116"/>
      <c r="O141" s="124">
        <v>1500</v>
      </c>
      <c r="P141" s="116">
        <v>10000</v>
      </c>
      <c r="Q141" s="116">
        <v>0</v>
      </c>
      <c r="R141" s="116">
        <v>0</v>
      </c>
      <c r="S141" s="116">
        <v>912</v>
      </c>
      <c r="T141" s="257">
        <v>0</v>
      </c>
    </row>
    <row r="142" spans="1:20" ht="19.5" customHeight="1" hidden="1">
      <c r="A142" s="251">
        <v>4223</v>
      </c>
      <c r="B142" s="252" t="s">
        <v>58</v>
      </c>
      <c r="C142" s="253">
        <f>SUM(D142:T142)</f>
        <v>17500</v>
      </c>
      <c r="D142" s="254">
        <v>0</v>
      </c>
      <c r="E142" s="254">
        <v>0</v>
      </c>
      <c r="F142" s="116">
        <v>0</v>
      </c>
      <c r="G142" s="116">
        <v>15000</v>
      </c>
      <c r="H142" s="116">
        <v>0</v>
      </c>
      <c r="I142" s="116">
        <v>0</v>
      </c>
      <c r="J142" s="124">
        <v>2500</v>
      </c>
      <c r="K142" s="116"/>
      <c r="L142" s="116"/>
      <c r="M142" s="116"/>
      <c r="N142" s="116"/>
      <c r="O142" s="124">
        <v>0</v>
      </c>
      <c r="P142" s="116">
        <v>0</v>
      </c>
      <c r="Q142" s="116">
        <v>0</v>
      </c>
      <c r="R142" s="116">
        <v>0</v>
      </c>
      <c r="S142" s="116">
        <v>0</v>
      </c>
      <c r="T142" s="257"/>
    </row>
    <row r="143" spans="1:20" ht="19.5" customHeight="1" hidden="1">
      <c r="A143" s="251">
        <v>4227</v>
      </c>
      <c r="B143" s="252" t="s">
        <v>59</v>
      </c>
      <c r="C143" s="253">
        <f>SUM(D143:T143)</f>
        <v>18500</v>
      </c>
      <c r="D143" s="254">
        <v>0</v>
      </c>
      <c r="E143" s="254">
        <v>0</v>
      </c>
      <c r="F143" s="116">
        <v>0</v>
      </c>
      <c r="G143" s="116">
        <v>15000</v>
      </c>
      <c r="H143" s="116">
        <v>0</v>
      </c>
      <c r="I143" s="116">
        <v>2500</v>
      </c>
      <c r="J143" s="124">
        <v>0</v>
      </c>
      <c r="K143" s="116"/>
      <c r="L143" s="116"/>
      <c r="M143" s="116"/>
      <c r="N143" s="116"/>
      <c r="O143" s="124">
        <v>1000</v>
      </c>
      <c r="P143" s="116">
        <v>0</v>
      </c>
      <c r="Q143" s="116">
        <v>0</v>
      </c>
      <c r="R143" s="116">
        <v>0</v>
      </c>
      <c r="S143" s="116">
        <v>0</v>
      </c>
      <c r="T143" s="257"/>
    </row>
    <row r="144" spans="1:20" ht="19.5" customHeight="1" hidden="1">
      <c r="A144" s="122">
        <v>4241</v>
      </c>
      <c r="B144" s="123" t="s">
        <v>91</v>
      </c>
      <c r="C144" s="116">
        <f>SUM(D144:T144)</f>
        <v>5500</v>
      </c>
      <c r="D144" s="124">
        <v>0</v>
      </c>
      <c r="E144" s="124">
        <v>0</v>
      </c>
      <c r="F144" s="116">
        <v>1000</v>
      </c>
      <c r="G144" s="116">
        <v>1500</v>
      </c>
      <c r="H144" s="116">
        <v>0</v>
      </c>
      <c r="I144" s="116">
        <v>2500</v>
      </c>
      <c r="J144" s="124">
        <v>0</v>
      </c>
      <c r="K144" s="116"/>
      <c r="L144" s="116"/>
      <c r="M144" s="116"/>
      <c r="N144" s="116"/>
      <c r="O144" s="124">
        <v>500</v>
      </c>
      <c r="P144" s="116">
        <v>0</v>
      </c>
      <c r="Q144" s="116">
        <v>0</v>
      </c>
      <c r="R144" s="116">
        <v>0</v>
      </c>
      <c r="S144" s="116">
        <v>0</v>
      </c>
      <c r="T144" s="257"/>
    </row>
    <row r="145" spans="1:20" s="38" customFormat="1" ht="24.75" customHeight="1" thickBot="1">
      <c r="A145" s="106"/>
      <c r="B145" s="107" t="s">
        <v>32</v>
      </c>
      <c r="C145" s="108">
        <f>SUM(D145:T145)</f>
        <v>1353776</v>
      </c>
      <c r="D145" s="108">
        <f>D139+D108+D100</f>
        <v>125970</v>
      </c>
      <c r="E145" s="108">
        <f aca="true" t="shared" si="36" ref="E145:Q145">E139+E108+E100</f>
        <v>3500</v>
      </c>
      <c r="F145" s="108">
        <f t="shared" si="36"/>
        <v>54500</v>
      </c>
      <c r="G145" s="108">
        <f t="shared" si="36"/>
        <v>820000</v>
      </c>
      <c r="H145" s="108">
        <f t="shared" si="36"/>
        <v>17000</v>
      </c>
      <c r="I145" s="108">
        <f>I139+I108+I100</f>
        <v>60000</v>
      </c>
      <c r="J145" s="108">
        <f t="shared" si="36"/>
        <v>47000</v>
      </c>
      <c r="K145" s="108">
        <f t="shared" si="36"/>
        <v>0</v>
      </c>
      <c r="L145" s="108">
        <f t="shared" si="36"/>
        <v>0</v>
      </c>
      <c r="M145" s="108">
        <f t="shared" si="36"/>
        <v>0</v>
      </c>
      <c r="N145" s="108">
        <f t="shared" si="36"/>
        <v>0</v>
      </c>
      <c r="O145" s="108">
        <f>O139+O108+O100</f>
        <v>10500</v>
      </c>
      <c r="P145" s="108">
        <f t="shared" si="36"/>
        <v>170000</v>
      </c>
      <c r="Q145" s="108">
        <f t="shared" si="36"/>
        <v>5000</v>
      </c>
      <c r="R145" s="230">
        <f>R139+R108+R100</f>
        <v>0</v>
      </c>
      <c r="S145" s="277">
        <f>S139+S108+S100</f>
        <v>912</v>
      </c>
      <c r="T145" s="256">
        <f>T139+T108+T100</f>
        <v>39394</v>
      </c>
    </row>
    <row r="146" spans="1:18" s="25" customFormat="1" ht="15">
      <c r="A146" s="42"/>
      <c r="B146" s="43"/>
      <c r="C146" s="23"/>
      <c r="D146" s="24"/>
      <c r="E146" s="23"/>
      <c r="F146" s="24"/>
      <c r="G146" s="24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 ht="14.25" customHeight="1">
      <c r="A147" s="39"/>
      <c r="B147" s="44"/>
      <c r="C147" s="29"/>
      <c r="D147" s="45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s="46" customFormat="1" ht="13.5">
      <c r="A148" s="185" t="s">
        <v>77</v>
      </c>
      <c r="B148" s="186"/>
      <c r="C148" s="186"/>
      <c r="D148" s="186"/>
      <c r="E148" s="201" t="s">
        <v>78</v>
      </c>
      <c r="F148" s="186"/>
      <c r="G148" s="186"/>
      <c r="H148" s="186"/>
      <c r="I148" s="186"/>
      <c r="J148" s="186"/>
      <c r="K148" s="186"/>
      <c r="L148" s="187"/>
      <c r="M148" s="187"/>
      <c r="N148" s="187"/>
      <c r="O148" s="187"/>
      <c r="P148" s="187"/>
      <c r="Q148" s="187"/>
      <c r="R148" s="187"/>
    </row>
    <row r="149" spans="1:4" s="46" customFormat="1" ht="13.5">
      <c r="A149" s="47"/>
      <c r="B149" s="48"/>
      <c r="D149" s="49"/>
    </row>
    <row r="150" spans="1:13" s="46" customFormat="1" ht="14.25" thickBo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M150" s="50"/>
    </row>
    <row r="151" spans="1:19" s="46" customFormat="1" ht="78">
      <c r="A151" s="194" t="s">
        <v>79</v>
      </c>
      <c r="B151" s="194" t="s">
        <v>3</v>
      </c>
      <c r="C151" s="195" t="s">
        <v>169</v>
      </c>
      <c r="D151" s="227" t="s">
        <v>24</v>
      </c>
      <c r="E151" s="227" t="s">
        <v>175</v>
      </c>
      <c r="F151" s="228" t="s">
        <v>176</v>
      </c>
      <c r="G151" s="227" t="s">
        <v>177</v>
      </c>
      <c r="H151" s="227" t="s">
        <v>178</v>
      </c>
      <c r="I151" s="227" t="s">
        <v>179</v>
      </c>
      <c r="J151" s="227" t="s">
        <v>180</v>
      </c>
      <c r="K151" s="227"/>
      <c r="L151" s="227"/>
      <c r="M151" s="227"/>
      <c r="N151" s="227"/>
      <c r="O151" s="227" t="s">
        <v>181</v>
      </c>
      <c r="P151" s="227" t="s">
        <v>182</v>
      </c>
      <c r="Q151" s="229" t="s">
        <v>183</v>
      </c>
      <c r="R151" s="229" t="s">
        <v>160</v>
      </c>
      <c r="S151" s="255"/>
    </row>
    <row r="152" spans="1:18" s="46" customFormat="1" ht="24.75" customHeight="1">
      <c r="A152" s="196">
        <v>32</v>
      </c>
      <c r="B152" s="196" t="s">
        <v>196</v>
      </c>
      <c r="C152" s="121">
        <f>C153</f>
        <v>0</v>
      </c>
      <c r="D152" s="190">
        <f>D153</f>
        <v>0</v>
      </c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21"/>
      <c r="Q152" s="121"/>
      <c r="R152" s="121"/>
    </row>
    <row r="153" spans="1:18" s="46" customFormat="1" ht="24.75" customHeight="1" hidden="1">
      <c r="A153" s="197">
        <v>3239</v>
      </c>
      <c r="B153" s="198" t="s">
        <v>20</v>
      </c>
      <c r="C153" s="193">
        <f>SUM(D153:M153)</f>
        <v>0</v>
      </c>
      <c r="D153" s="193">
        <v>0</v>
      </c>
      <c r="E153" s="121">
        <v>0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21"/>
      <c r="L153" s="121"/>
      <c r="M153" s="121"/>
      <c r="N153" s="121"/>
      <c r="O153" s="121">
        <v>0</v>
      </c>
      <c r="P153" s="121">
        <v>0</v>
      </c>
      <c r="Q153" s="121">
        <v>0</v>
      </c>
      <c r="R153" s="121"/>
    </row>
    <row r="154" spans="1:18" s="46" customFormat="1" ht="24.75" customHeight="1">
      <c r="A154" s="196">
        <v>32</v>
      </c>
      <c r="B154" s="199" t="s">
        <v>81</v>
      </c>
      <c r="C154" s="265">
        <f>D154+E154+F154+G154+H154+I154+J154+O154+P154+Q154</f>
        <v>34500</v>
      </c>
      <c r="D154" s="190">
        <f aca="true" t="shared" si="37" ref="D154:K154">D155</f>
        <v>34500</v>
      </c>
      <c r="E154" s="190">
        <f t="shared" si="37"/>
        <v>0</v>
      </c>
      <c r="F154" s="190">
        <f t="shared" si="37"/>
        <v>0</v>
      </c>
      <c r="G154" s="190">
        <f t="shared" si="37"/>
        <v>0</v>
      </c>
      <c r="H154" s="190">
        <f t="shared" si="37"/>
        <v>0</v>
      </c>
      <c r="I154" s="190">
        <f t="shared" si="37"/>
        <v>0</v>
      </c>
      <c r="J154" s="190">
        <f t="shared" si="37"/>
        <v>0</v>
      </c>
      <c r="K154" s="190">
        <f t="shared" si="37"/>
        <v>0</v>
      </c>
      <c r="L154" s="190">
        <v>0</v>
      </c>
      <c r="M154" s="190">
        <v>0</v>
      </c>
      <c r="N154" s="190">
        <v>42417</v>
      </c>
      <c r="O154" s="190">
        <f>O155</f>
        <v>0</v>
      </c>
      <c r="P154" s="190">
        <f>P155</f>
        <v>0</v>
      </c>
      <c r="Q154" s="190">
        <f>Q155</f>
        <v>0</v>
      </c>
      <c r="R154" s="190"/>
    </row>
    <row r="155" spans="1:18" s="46" customFormat="1" ht="24.75" customHeight="1" hidden="1">
      <c r="A155" s="197">
        <v>3222</v>
      </c>
      <c r="B155" s="198" t="s">
        <v>82</v>
      </c>
      <c r="C155" s="193">
        <f>SUM(D155:L155)</f>
        <v>34500</v>
      </c>
      <c r="D155" s="193">
        <v>34500</v>
      </c>
      <c r="E155" s="193">
        <v>0</v>
      </c>
      <c r="F155" s="193">
        <v>0</v>
      </c>
      <c r="G155" s="193">
        <v>0</v>
      </c>
      <c r="H155" s="193">
        <v>0</v>
      </c>
      <c r="I155" s="193">
        <v>0</v>
      </c>
      <c r="J155" s="193">
        <v>0</v>
      </c>
      <c r="K155" s="193">
        <v>0</v>
      </c>
      <c r="L155" s="193">
        <v>0</v>
      </c>
      <c r="M155" s="193">
        <v>0</v>
      </c>
      <c r="N155" s="190"/>
      <c r="O155" s="193">
        <v>0</v>
      </c>
      <c r="P155" s="193">
        <v>0</v>
      </c>
      <c r="Q155" s="193">
        <v>0</v>
      </c>
      <c r="R155" s="193"/>
    </row>
    <row r="156" spans="1:18" s="46" customFormat="1" ht="24.75" customHeight="1">
      <c r="A156" s="192"/>
      <c r="B156" s="200" t="s">
        <v>83</v>
      </c>
      <c r="C156" s="190">
        <f>C154+C152</f>
        <v>34500</v>
      </c>
      <c r="D156" s="190">
        <f>D154+D152</f>
        <v>34500</v>
      </c>
      <c r="E156" s="190">
        <f aca="true" t="shared" si="38" ref="E156:L156">E154</f>
        <v>0</v>
      </c>
      <c r="F156" s="190">
        <f t="shared" si="38"/>
        <v>0</v>
      </c>
      <c r="G156" s="190">
        <f t="shared" si="38"/>
        <v>0</v>
      </c>
      <c r="H156" s="190">
        <f t="shared" si="38"/>
        <v>0</v>
      </c>
      <c r="I156" s="190">
        <f>I154</f>
        <v>0</v>
      </c>
      <c r="J156" s="190">
        <f t="shared" si="38"/>
        <v>0</v>
      </c>
      <c r="K156" s="190">
        <f t="shared" si="38"/>
        <v>0</v>
      </c>
      <c r="L156" s="190">
        <f t="shared" si="38"/>
        <v>0</v>
      </c>
      <c r="M156" s="190">
        <f>M154</f>
        <v>0</v>
      </c>
      <c r="N156" s="190">
        <f>N154</f>
        <v>42417</v>
      </c>
      <c r="O156" s="190">
        <f>O154</f>
        <v>0</v>
      </c>
      <c r="P156" s="190">
        <f>P154</f>
        <v>0</v>
      </c>
      <c r="Q156" s="190">
        <f>Q154</f>
        <v>0</v>
      </c>
      <c r="R156" s="190"/>
    </row>
    <row r="157" spans="1:18" s="41" customFormat="1" ht="16.5" customHeight="1">
      <c r="A157" s="53"/>
      <c r="B157" s="54"/>
      <c r="C157" s="55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s="41" customFormat="1" ht="16.5" customHeight="1">
      <c r="A158" s="53"/>
      <c r="C158" s="168"/>
      <c r="D158" s="5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s="61" customFormat="1" ht="16.5" customHeight="1">
      <c r="A159" s="58"/>
      <c r="B159" s="295" t="s">
        <v>92</v>
      </c>
      <c r="C159" s="169"/>
      <c r="D159" s="59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1:18" s="63" customFormat="1" ht="16.5" customHeight="1">
      <c r="A160" s="51"/>
      <c r="B160" s="296" t="s">
        <v>197</v>
      </c>
      <c r="C160" s="170">
        <v>34500</v>
      </c>
      <c r="D160" s="57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  <row r="161" spans="1:18" s="41" customFormat="1" ht="16.5" customHeight="1">
      <c r="A161" s="53"/>
      <c r="B161" s="171" t="s">
        <v>93</v>
      </c>
      <c r="C161" s="169">
        <f>SUM(C159:C160)</f>
        <v>34500</v>
      </c>
      <c r="D161" s="5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</row>
    <row r="162" spans="1:18" s="41" customFormat="1" ht="16.5" customHeight="1">
      <c r="A162" s="53"/>
      <c r="B162" s="64"/>
      <c r="C162" s="52"/>
      <c r="D162" s="5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</row>
    <row r="163" spans="1:18" s="41" customFormat="1" ht="16.5" customHeight="1">
      <c r="A163" s="53"/>
      <c r="B163" s="64"/>
      <c r="C163" s="52"/>
      <c r="D163" s="5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</row>
    <row r="164" spans="1:18" s="41" customFormat="1" ht="16.5" customHeight="1" thickBot="1">
      <c r="A164" s="172" t="s">
        <v>129</v>
      </c>
      <c r="B164" s="173"/>
      <c r="C164" s="174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 t="s">
        <v>4</v>
      </c>
      <c r="R164" s="175"/>
    </row>
    <row r="165" spans="1:18" s="41" customFormat="1" ht="81" customHeight="1">
      <c r="A165" s="166" t="s">
        <v>30</v>
      </c>
      <c r="B165" s="167" t="s">
        <v>3</v>
      </c>
      <c r="C165" s="163" t="s">
        <v>169</v>
      </c>
      <c r="D165" s="227" t="s">
        <v>24</v>
      </c>
      <c r="E165" s="227" t="s">
        <v>175</v>
      </c>
      <c r="F165" s="228" t="s">
        <v>176</v>
      </c>
      <c r="G165" s="227" t="s">
        <v>177</v>
      </c>
      <c r="H165" s="227" t="s">
        <v>178</v>
      </c>
      <c r="I165" s="227" t="s">
        <v>179</v>
      </c>
      <c r="J165" s="227" t="s">
        <v>180</v>
      </c>
      <c r="K165" s="227"/>
      <c r="L165" s="227"/>
      <c r="M165" s="227"/>
      <c r="N165" s="227"/>
      <c r="O165" s="227" t="s">
        <v>181</v>
      </c>
      <c r="P165" s="227" t="s">
        <v>182</v>
      </c>
      <c r="Q165" s="229" t="s">
        <v>183</v>
      </c>
      <c r="R165" s="229" t="s">
        <v>160</v>
      </c>
    </row>
    <row r="166" spans="1:18" s="41" customFormat="1" ht="16.5" customHeight="1">
      <c r="A166" s="109">
        <v>31</v>
      </c>
      <c r="B166" s="110" t="s">
        <v>47</v>
      </c>
      <c r="C166" s="111">
        <f>C167+C171+C169</f>
        <v>612000</v>
      </c>
      <c r="D166" s="112">
        <f>D167+D169+D171</f>
        <v>612000</v>
      </c>
      <c r="E166" s="112">
        <f aca="true" t="shared" si="39" ref="E166:J166">E167+E169+E171</f>
        <v>0</v>
      </c>
      <c r="F166" s="112">
        <f t="shared" si="39"/>
        <v>0</v>
      </c>
      <c r="G166" s="112">
        <f t="shared" si="39"/>
        <v>0</v>
      </c>
      <c r="H166" s="112">
        <f t="shared" si="39"/>
        <v>0</v>
      </c>
      <c r="I166" s="112">
        <f t="shared" si="39"/>
        <v>0</v>
      </c>
      <c r="J166" s="112">
        <f t="shared" si="39"/>
        <v>0</v>
      </c>
      <c r="K166" s="112">
        <f>K167+K171</f>
        <v>0</v>
      </c>
      <c r="L166" s="112">
        <f>L167+L171</f>
        <v>0</v>
      </c>
      <c r="M166" s="112">
        <f>M167+M171</f>
        <v>0</v>
      </c>
      <c r="N166" s="112">
        <f>N167+N171</f>
        <v>0</v>
      </c>
      <c r="O166" s="112">
        <f>O167+O169+O171</f>
        <v>0</v>
      </c>
      <c r="P166" s="112">
        <f>P167+P169+P171</f>
        <v>0</v>
      </c>
      <c r="Q166" s="112">
        <f>Q167+Q169+Q171</f>
        <v>0</v>
      </c>
      <c r="R166" s="112">
        <f>R167+R169+R171</f>
        <v>0</v>
      </c>
    </row>
    <row r="167" spans="1:18" s="38" customFormat="1" ht="16.5" customHeight="1">
      <c r="A167" s="109">
        <v>311</v>
      </c>
      <c r="B167" s="110" t="s">
        <v>37</v>
      </c>
      <c r="C167" s="112">
        <f>D167+E167+F167+G167+H167+I167+J167+O167+P167+Q167+R167</f>
        <v>480900</v>
      </c>
      <c r="D167" s="112">
        <f>D168</f>
        <v>480900</v>
      </c>
      <c r="E167" s="112">
        <f aca="true" t="shared" si="40" ref="E167:N167">E168</f>
        <v>0</v>
      </c>
      <c r="F167" s="112">
        <f>F168</f>
        <v>0</v>
      </c>
      <c r="G167" s="112">
        <f>G168</f>
        <v>0</v>
      </c>
      <c r="H167" s="112">
        <f t="shared" si="40"/>
        <v>0</v>
      </c>
      <c r="I167" s="112">
        <f t="shared" si="40"/>
        <v>0</v>
      </c>
      <c r="J167" s="112">
        <f>J168</f>
        <v>0</v>
      </c>
      <c r="K167" s="112">
        <f t="shared" si="40"/>
        <v>0</v>
      </c>
      <c r="L167" s="112">
        <f t="shared" si="40"/>
        <v>0</v>
      </c>
      <c r="M167" s="112">
        <f t="shared" si="40"/>
        <v>0</v>
      </c>
      <c r="N167" s="112">
        <f t="shared" si="40"/>
        <v>0</v>
      </c>
      <c r="O167" s="112">
        <f>O168</f>
        <v>0</v>
      </c>
      <c r="P167" s="112">
        <f>P168</f>
        <v>0</v>
      </c>
      <c r="Q167" s="112">
        <f>Q168</f>
        <v>0</v>
      </c>
      <c r="R167" s="112">
        <f>R168</f>
        <v>0</v>
      </c>
    </row>
    <row r="168" spans="1:18" s="41" customFormat="1" ht="16.5" customHeight="1" hidden="1">
      <c r="A168" s="114">
        <v>3111</v>
      </c>
      <c r="B168" s="115" t="s">
        <v>6</v>
      </c>
      <c r="C168" s="116">
        <f>SUM(D168:R168)</f>
        <v>480900</v>
      </c>
      <c r="D168" s="116">
        <v>480900</v>
      </c>
      <c r="E168" s="116">
        <v>0</v>
      </c>
      <c r="F168" s="116"/>
      <c r="G168" s="116"/>
      <c r="H168" s="116"/>
      <c r="I168" s="116"/>
      <c r="J168" s="116"/>
      <c r="K168" s="116"/>
      <c r="L168" s="116"/>
      <c r="M168" s="116"/>
      <c r="N168" s="116"/>
      <c r="O168" s="116">
        <v>0</v>
      </c>
      <c r="P168" s="116"/>
      <c r="Q168" s="116">
        <v>0</v>
      </c>
      <c r="R168" s="116"/>
    </row>
    <row r="169" spans="1:18" s="41" customFormat="1" ht="16.5" customHeight="1">
      <c r="A169" s="109">
        <v>312</v>
      </c>
      <c r="B169" s="110" t="s">
        <v>7</v>
      </c>
      <c r="C169" s="112">
        <f>D169+E169+F169+G169+H169+I169+J169+O169+P169+Q169+R169</f>
        <v>52000</v>
      </c>
      <c r="D169" s="118">
        <f aca="true" t="shared" si="41" ref="D169:J169">SUM(D170)</f>
        <v>52000</v>
      </c>
      <c r="E169" s="118">
        <f t="shared" si="41"/>
        <v>0</v>
      </c>
      <c r="F169" s="118">
        <f t="shared" si="41"/>
        <v>0</v>
      </c>
      <c r="G169" s="118">
        <f t="shared" si="41"/>
        <v>0</v>
      </c>
      <c r="H169" s="118">
        <f t="shared" si="41"/>
        <v>0</v>
      </c>
      <c r="I169" s="118">
        <f t="shared" si="41"/>
        <v>0</v>
      </c>
      <c r="J169" s="118">
        <f t="shared" si="41"/>
        <v>0</v>
      </c>
      <c r="K169" s="116"/>
      <c r="L169" s="116"/>
      <c r="M169" s="116"/>
      <c r="N169" s="116"/>
      <c r="O169" s="118">
        <f>SUM(O170)</f>
        <v>0</v>
      </c>
      <c r="P169" s="118">
        <f>SUM(P170)</f>
        <v>0</v>
      </c>
      <c r="Q169" s="118">
        <f>SUM(Q170)</f>
        <v>0</v>
      </c>
      <c r="R169" s="118">
        <f>SUM(R170)</f>
        <v>0</v>
      </c>
    </row>
    <row r="170" spans="1:18" s="41" customFormat="1" ht="16.5" customHeight="1" hidden="1">
      <c r="A170" s="114">
        <v>3121</v>
      </c>
      <c r="B170" s="115" t="s">
        <v>7</v>
      </c>
      <c r="C170" s="116">
        <f>SUM(D170:R170)</f>
        <v>52000</v>
      </c>
      <c r="D170" s="116">
        <v>52000</v>
      </c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>
        <v>0</v>
      </c>
      <c r="P170" s="116"/>
      <c r="Q170" s="116"/>
      <c r="R170" s="116"/>
    </row>
    <row r="171" spans="1:18" s="41" customFormat="1" ht="16.5" customHeight="1">
      <c r="A171" s="119">
        <v>313</v>
      </c>
      <c r="B171" s="120" t="s">
        <v>38</v>
      </c>
      <c r="C171" s="112">
        <f>D171+E171+F171+G171+H171+I171+J171+O171+P171+Q171+R171</f>
        <v>79100</v>
      </c>
      <c r="D171" s="121">
        <f aca="true" t="shared" si="42" ref="D171:R171">D172+D173</f>
        <v>79100</v>
      </c>
      <c r="E171" s="121">
        <f t="shared" si="42"/>
        <v>0</v>
      </c>
      <c r="F171" s="121">
        <f t="shared" si="42"/>
        <v>0</v>
      </c>
      <c r="G171" s="121">
        <f t="shared" si="42"/>
        <v>0</v>
      </c>
      <c r="H171" s="121">
        <f t="shared" si="42"/>
        <v>0</v>
      </c>
      <c r="I171" s="121">
        <f t="shared" si="42"/>
        <v>0</v>
      </c>
      <c r="J171" s="121">
        <f t="shared" si="42"/>
        <v>0</v>
      </c>
      <c r="K171" s="121">
        <f t="shared" si="42"/>
        <v>0</v>
      </c>
      <c r="L171" s="121">
        <f t="shared" si="42"/>
        <v>0</v>
      </c>
      <c r="M171" s="121">
        <f t="shared" si="42"/>
        <v>0</v>
      </c>
      <c r="N171" s="121">
        <f t="shared" si="42"/>
        <v>0</v>
      </c>
      <c r="O171" s="121">
        <f t="shared" si="42"/>
        <v>0</v>
      </c>
      <c r="P171" s="121">
        <f t="shared" si="42"/>
        <v>0</v>
      </c>
      <c r="Q171" s="121">
        <f t="shared" si="42"/>
        <v>0</v>
      </c>
      <c r="R171" s="121">
        <f t="shared" si="42"/>
        <v>0</v>
      </c>
    </row>
    <row r="172" spans="1:18" s="41" customFormat="1" ht="16.5" customHeight="1" hidden="1">
      <c r="A172" s="114">
        <v>3132</v>
      </c>
      <c r="B172" s="115" t="s">
        <v>13</v>
      </c>
      <c r="C172" s="116">
        <f>SUM(D172:R172)</f>
        <v>79100</v>
      </c>
      <c r="D172" s="116">
        <v>79100</v>
      </c>
      <c r="E172" s="116">
        <v>0</v>
      </c>
      <c r="F172" s="116"/>
      <c r="G172" s="116"/>
      <c r="H172" s="116"/>
      <c r="I172" s="116"/>
      <c r="J172" s="116"/>
      <c r="K172" s="116"/>
      <c r="L172" s="116"/>
      <c r="M172" s="116"/>
      <c r="N172" s="116"/>
      <c r="O172" s="116">
        <v>0</v>
      </c>
      <c r="P172" s="116"/>
      <c r="Q172" s="116">
        <v>0</v>
      </c>
      <c r="R172" s="116"/>
    </row>
    <row r="173" spans="1:18" s="41" customFormat="1" ht="16.5" customHeight="1" hidden="1">
      <c r="A173" s="122">
        <v>3133</v>
      </c>
      <c r="B173" s="123" t="s">
        <v>48</v>
      </c>
      <c r="C173" s="116">
        <f>SUM(D173:R173)</f>
        <v>0</v>
      </c>
      <c r="D173" s="116">
        <v>0</v>
      </c>
      <c r="E173" s="124">
        <v>0</v>
      </c>
      <c r="F173" s="124"/>
      <c r="G173" s="124"/>
      <c r="H173" s="124"/>
      <c r="I173" s="124"/>
      <c r="J173" s="124"/>
      <c r="K173" s="116"/>
      <c r="L173" s="116"/>
      <c r="M173" s="116"/>
      <c r="N173" s="116"/>
      <c r="O173" s="124">
        <v>0</v>
      </c>
      <c r="P173" s="116"/>
      <c r="Q173" s="116">
        <v>0</v>
      </c>
      <c r="R173" s="116"/>
    </row>
    <row r="174" spans="1:18" s="38" customFormat="1" ht="16.5" customHeight="1">
      <c r="A174" s="109">
        <v>32</v>
      </c>
      <c r="B174" s="125" t="s">
        <v>39</v>
      </c>
      <c r="C174" s="112">
        <f>C175+C180+C187+C195+C197</f>
        <v>15000</v>
      </c>
      <c r="D174" s="111">
        <f aca="true" t="shared" si="43" ref="D174:N174">D175+D180+D187+D195+D197</f>
        <v>15000</v>
      </c>
      <c r="E174" s="111">
        <f t="shared" si="43"/>
        <v>0</v>
      </c>
      <c r="F174" s="111">
        <f t="shared" si="43"/>
        <v>0</v>
      </c>
      <c r="G174" s="111">
        <f t="shared" si="43"/>
        <v>0</v>
      </c>
      <c r="H174" s="111">
        <f t="shared" si="43"/>
        <v>0</v>
      </c>
      <c r="I174" s="111">
        <f t="shared" si="43"/>
        <v>0</v>
      </c>
      <c r="J174" s="111">
        <f t="shared" si="43"/>
        <v>0</v>
      </c>
      <c r="K174" s="111">
        <f t="shared" si="43"/>
        <v>0</v>
      </c>
      <c r="L174" s="111">
        <f t="shared" si="43"/>
        <v>0</v>
      </c>
      <c r="M174" s="111">
        <f t="shared" si="43"/>
        <v>0</v>
      </c>
      <c r="N174" s="111">
        <f t="shared" si="43"/>
        <v>0</v>
      </c>
      <c r="O174" s="111">
        <f>O175+O180+O187+O195+O197</f>
        <v>0</v>
      </c>
      <c r="P174" s="111">
        <f>P175+P180+P187+P195+P197</f>
        <v>0</v>
      </c>
      <c r="Q174" s="111">
        <f>Q175+Q180+Q187+Q195+Q197</f>
        <v>0</v>
      </c>
      <c r="R174" s="111">
        <f>R175+R180+R187+R195+R197</f>
        <v>0</v>
      </c>
    </row>
    <row r="175" spans="1:18" s="65" customFormat="1" ht="16.5" customHeight="1">
      <c r="A175" s="109">
        <v>321</v>
      </c>
      <c r="B175" s="125" t="s">
        <v>40</v>
      </c>
      <c r="C175" s="112">
        <f>D175+E175+F175+G175+H175+I175+J175+O175+P175+Q175+R175</f>
        <v>15000</v>
      </c>
      <c r="D175" s="112">
        <f aca="true" t="shared" si="44" ref="D175:N175">D176+D177+D178+D179</f>
        <v>15000</v>
      </c>
      <c r="E175" s="112">
        <f t="shared" si="44"/>
        <v>0</v>
      </c>
      <c r="F175" s="112">
        <f t="shared" si="44"/>
        <v>0</v>
      </c>
      <c r="G175" s="112">
        <f t="shared" si="44"/>
        <v>0</v>
      </c>
      <c r="H175" s="112">
        <f t="shared" si="44"/>
        <v>0</v>
      </c>
      <c r="I175" s="112">
        <f t="shared" si="44"/>
        <v>0</v>
      </c>
      <c r="J175" s="112">
        <f t="shared" si="44"/>
        <v>0</v>
      </c>
      <c r="K175" s="112">
        <f t="shared" si="44"/>
        <v>0</v>
      </c>
      <c r="L175" s="112">
        <f t="shared" si="44"/>
        <v>0</v>
      </c>
      <c r="M175" s="112">
        <f t="shared" si="44"/>
        <v>0</v>
      </c>
      <c r="N175" s="112">
        <f t="shared" si="44"/>
        <v>0</v>
      </c>
      <c r="O175" s="112">
        <f>O176+O177+O178+O179</f>
        <v>0</v>
      </c>
      <c r="P175" s="112">
        <f>P176+P177+P178+P179</f>
        <v>0</v>
      </c>
      <c r="Q175" s="112">
        <f>Q176+Q177+Q178+Q179</f>
        <v>0</v>
      </c>
      <c r="R175" s="112">
        <f>R176+R177+R178+R179</f>
        <v>0</v>
      </c>
    </row>
    <row r="176" spans="1:18" s="38" customFormat="1" ht="16.5" customHeight="1" hidden="1">
      <c r="A176" s="114">
        <v>3212</v>
      </c>
      <c r="B176" s="115" t="s">
        <v>64</v>
      </c>
      <c r="C176" s="116">
        <f>SUM(D176:R176)</f>
        <v>15000</v>
      </c>
      <c r="D176" s="116">
        <v>15000</v>
      </c>
      <c r="E176" s="116"/>
      <c r="F176" s="116"/>
      <c r="G176" s="116"/>
      <c r="H176" s="112"/>
      <c r="I176" s="112"/>
      <c r="J176" s="112"/>
      <c r="K176" s="112"/>
      <c r="L176" s="112"/>
      <c r="M176" s="112"/>
      <c r="N176" s="112"/>
      <c r="O176" s="116">
        <v>0</v>
      </c>
      <c r="P176" s="112"/>
      <c r="Q176" s="116">
        <v>0</v>
      </c>
      <c r="R176" s="116"/>
    </row>
    <row r="177" spans="1:18" s="41" customFormat="1" ht="16.5" customHeight="1" hidden="1">
      <c r="A177" s="114">
        <v>3211</v>
      </c>
      <c r="B177" s="126" t="s">
        <v>8</v>
      </c>
      <c r="C177" s="116">
        <f>SUM(D177:P177)</f>
        <v>0</v>
      </c>
      <c r="D177" s="116">
        <v>0</v>
      </c>
      <c r="E177" s="124"/>
      <c r="F177" s="124"/>
      <c r="G177" s="124"/>
      <c r="H177" s="124"/>
      <c r="I177" s="124"/>
      <c r="J177" s="124"/>
      <c r="K177" s="116"/>
      <c r="L177" s="116"/>
      <c r="M177" s="116"/>
      <c r="N177" s="116"/>
      <c r="O177" s="124">
        <v>0</v>
      </c>
      <c r="P177" s="116"/>
      <c r="Q177" s="116"/>
      <c r="R177" s="116"/>
    </row>
    <row r="178" spans="1:18" s="41" customFormat="1" ht="16.5" customHeight="1" hidden="1">
      <c r="A178" s="122">
        <v>3213</v>
      </c>
      <c r="B178" s="123" t="s">
        <v>49</v>
      </c>
      <c r="C178" s="116">
        <f>SUM(D178:P178)</f>
        <v>0</v>
      </c>
      <c r="D178" s="116"/>
      <c r="E178" s="124"/>
      <c r="F178" s="124"/>
      <c r="G178" s="124"/>
      <c r="H178" s="124"/>
      <c r="I178" s="124"/>
      <c r="J178" s="124"/>
      <c r="K178" s="116"/>
      <c r="L178" s="116"/>
      <c r="M178" s="116"/>
      <c r="N178" s="116"/>
      <c r="O178" s="124"/>
      <c r="P178" s="116"/>
      <c r="Q178" s="116"/>
      <c r="R178" s="116"/>
    </row>
    <row r="179" spans="1:18" s="41" customFormat="1" ht="16.5" customHeight="1" hidden="1">
      <c r="A179" s="122">
        <v>3214</v>
      </c>
      <c r="B179" s="123" t="s">
        <v>89</v>
      </c>
      <c r="C179" s="116">
        <f>SUM(D179:P179)</f>
        <v>0</v>
      </c>
      <c r="D179" s="116"/>
      <c r="E179" s="124"/>
      <c r="F179" s="124"/>
      <c r="G179" s="124"/>
      <c r="H179" s="124"/>
      <c r="I179" s="124"/>
      <c r="J179" s="124"/>
      <c r="K179" s="116"/>
      <c r="L179" s="116"/>
      <c r="M179" s="116"/>
      <c r="N179" s="116"/>
      <c r="O179" s="124"/>
      <c r="P179" s="116"/>
      <c r="Q179" s="116"/>
      <c r="R179" s="116"/>
    </row>
    <row r="180" spans="1:18" s="41" customFormat="1" ht="16.5" customHeight="1">
      <c r="A180" s="109">
        <v>322</v>
      </c>
      <c r="B180" s="127" t="s">
        <v>50</v>
      </c>
      <c r="C180" s="112">
        <f>D180+E180+F180+G180+H180+I180+J180+O180+P180+Q180</f>
        <v>0</v>
      </c>
      <c r="D180" s="112">
        <f aca="true" t="shared" si="45" ref="D180:N180">SUM(D181:D186)</f>
        <v>0</v>
      </c>
      <c r="E180" s="112">
        <f t="shared" si="45"/>
        <v>0</v>
      </c>
      <c r="F180" s="112">
        <f t="shared" si="45"/>
        <v>0</v>
      </c>
      <c r="G180" s="112">
        <f t="shared" si="45"/>
        <v>0</v>
      </c>
      <c r="H180" s="112">
        <f t="shared" si="45"/>
        <v>0</v>
      </c>
      <c r="I180" s="112">
        <f t="shared" si="45"/>
        <v>0</v>
      </c>
      <c r="J180" s="112">
        <f t="shared" si="45"/>
        <v>0</v>
      </c>
      <c r="K180" s="112">
        <f t="shared" si="45"/>
        <v>0</v>
      </c>
      <c r="L180" s="112">
        <f t="shared" si="45"/>
        <v>0</v>
      </c>
      <c r="M180" s="112">
        <f t="shared" si="45"/>
        <v>0</v>
      </c>
      <c r="N180" s="112">
        <f t="shared" si="45"/>
        <v>0</v>
      </c>
      <c r="O180" s="112">
        <f>SUM(O181:O186)</f>
        <v>0</v>
      </c>
      <c r="P180" s="112">
        <f>SUM(P181:P186)</f>
        <v>0</v>
      </c>
      <c r="Q180" s="112">
        <f>SUM(Q181:Q186)</f>
        <v>0</v>
      </c>
      <c r="R180" s="112">
        <f>SUM(R181:R186)</f>
        <v>0</v>
      </c>
    </row>
    <row r="181" spans="1:18" s="41" customFormat="1" ht="16.5" customHeight="1" hidden="1">
      <c r="A181" s="122">
        <v>3221</v>
      </c>
      <c r="B181" s="123" t="s">
        <v>14</v>
      </c>
      <c r="C181" s="116">
        <f aca="true" t="shared" si="46" ref="C181:C186">SUM(D181:P181)</f>
        <v>0</v>
      </c>
      <c r="D181" s="116"/>
      <c r="E181" s="124"/>
      <c r="F181" s="116"/>
      <c r="G181" s="116"/>
      <c r="H181" s="116">
        <v>0</v>
      </c>
      <c r="I181" s="116"/>
      <c r="J181" s="124"/>
      <c r="K181" s="116"/>
      <c r="L181" s="116"/>
      <c r="M181" s="116"/>
      <c r="N181" s="116"/>
      <c r="O181" s="124"/>
      <c r="P181" s="116"/>
      <c r="Q181" s="116"/>
      <c r="R181" s="116"/>
    </row>
    <row r="182" spans="1:18" s="38" customFormat="1" ht="16.5" customHeight="1" hidden="1">
      <c r="A182" s="122">
        <v>3222</v>
      </c>
      <c r="B182" s="123" t="s">
        <v>26</v>
      </c>
      <c r="C182" s="116">
        <f t="shared" si="46"/>
        <v>0</v>
      </c>
      <c r="D182" s="116"/>
      <c r="E182" s="124"/>
      <c r="F182" s="116"/>
      <c r="G182" s="116"/>
      <c r="H182" s="116"/>
      <c r="I182" s="116">
        <v>0</v>
      </c>
      <c r="J182" s="124"/>
      <c r="K182" s="116"/>
      <c r="L182" s="116"/>
      <c r="M182" s="116"/>
      <c r="N182" s="116"/>
      <c r="O182" s="124"/>
      <c r="P182" s="116"/>
      <c r="Q182" s="116">
        <v>0</v>
      </c>
      <c r="R182" s="116"/>
    </row>
    <row r="183" spans="1:18" s="41" customFormat="1" ht="16.5" customHeight="1" hidden="1">
      <c r="A183" s="122">
        <v>3223</v>
      </c>
      <c r="B183" s="123" t="s">
        <v>9</v>
      </c>
      <c r="C183" s="116">
        <f t="shared" si="46"/>
        <v>0</v>
      </c>
      <c r="D183" s="116"/>
      <c r="E183" s="124"/>
      <c r="F183" s="116">
        <v>0</v>
      </c>
      <c r="G183" s="116"/>
      <c r="H183" s="116"/>
      <c r="I183" s="116"/>
      <c r="J183" s="124"/>
      <c r="K183" s="116"/>
      <c r="L183" s="116"/>
      <c r="M183" s="116"/>
      <c r="N183" s="116"/>
      <c r="O183" s="124"/>
      <c r="P183" s="116"/>
      <c r="Q183" s="116"/>
      <c r="R183" s="116"/>
    </row>
    <row r="184" spans="1:18" s="38" customFormat="1" ht="16.5" customHeight="1" hidden="1">
      <c r="A184" s="122">
        <v>3224</v>
      </c>
      <c r="B184" s="123" t="s">
        <v>51</v>
      </c>
      <c r="C184" s="116">
        <f t="shared" si="46"/>
        <v>0</v>
      </c>
      <c r="D184" s="116"/>
      <c r="E184" s="124"/>
      <c r="F184" s="116"/>
      <c r="G184" s="116"/>
      <c r="H184" s="116"/>
      <c r="I184" s="116"/>
      <c r="J184" s="124"/>
      <c r="K184" s="116"/>
      <c r="L184" s="116"/>
      <c r="M184" s="116"/>
      <c r="N184" s="116"/>
      <c r="O184" s="124"/>
      <c r="P184" s="116"/>
      <c r="Q184" s="116"/>
      <c r="R184" s="116"/>
    </row>
    <row r="185" spans="1:18" s="41" customFormat="1" ht="16.5" customHeight="1" hidden="1">
      <c r="A185" s="114">
        <v>3225</v>
      </c>
      <c r="B185" s="115" t="s">
        <v>15</v>
      </c>
      <c r="C185" s="116">
        <f t="shared" si="46"/>
        <v>0</v>
      </c>
      <c r="D185" s="116"/>
      <c r="E185" s="124"/>
      <c r="F185" s="116"/>
      <c r="G185" s="116"/>
      <c r="H185" s="124">
        <v>0</v>
      </c>
      <c r="I185" s="124"/>
      <c r="J185" s="117"/>
      <c r="K185" s="116"/>
      <c r="L185" s="116"/>
      <c r="M185" s="116"/>
      <c r="N185" s="116"/>
      <c r="O185" s="117"/>
      <c r="P185" s="116">
        <v>0</v>
      </c>
      <c r="Q185" s="116"/>
      <c r="R185" s="116"/>
    </row>
    <row r="186" spans="1:18" s="38" customFormat="1" ht="16.5" customHeight="1" hidden="1">
      <c r="A186" s="128">
        <v>3227</v>
      </c>
      <c r="B186" s="129" t="s">
        <v>34</v>
      </c>
      <c r="C186" s="116">
        <f t="shared" si="46"/>
        <v>0</v>
      </c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16"/>
      <c r="Q186" s="116"/>
      <c r="R186" s="130"/>
    </row>
    <row r="187" spans="1:18" s="41" customFormat="1" ht="16.5" customHeight="1">
      <c r="A187" s="131">
        <v>323</v>
      </c>
      <c r="B187" s="132" t="s">
        <v>43</v>
      </c>
      <c r="C187" s="112">
        <f>D187+E187+F187+G187+H187+I187+J187+O187+P187+Q187</f>
        <v>0</v>
      </c>
      <c r="D187" s="113">
        <f>D188+D189+D190+D191+D192+D193+D194</f>
        <v>0</v>
      </c>
      <c r="E187" s="113">
        <f>E188+E189+E190+E191+E192+E193+E194</f>
        <v>0</v>
      </c>
      <c r="F187" s="112">
        <f>SUM(F188:F194)</f>
        <v>0</v>
      </c>
      <c r="G187" s="112">
        <f>SUM(G188:G194)</f>
        <v>0</v>
      </c>
      <c r="H187" s="112">
        <f>SUM(H188:H194)</f>
        <v>0</v>
      </c>
      <c r="I187" s="112">
        <f>SUM(I188:I194)</f>
        <v>0</v>
      </c>
      <c r="J187" s="113">
        <f>J188+J189+J190+J191+J192+J193+J194</f>
        <v>0</v>
      </c>
      <c r="K187" s="112">
        <f>SUM(K188:K194)</f>
        <v>0</v>
      </c>
      <c r="L187" s="112">
        <f>SUM(L188:L194)</f>
        <v>0</v>
      </c>
      <c r="M187" s="112">
        <f>SUM(M188:M194)</f>
        <v>0</v>
      </c>
      <c r="N187" s="112">
        <f>SUM(N188:N194)</f>
        <v>0</v>
      </c>
      <c r="O187" s="112">
        <f>SUM(O188:O194)</f>
        <v>0</v>
      </c>
      <c r="P187" s="113">
        <f>P188+P189+P190+P191+P192+P193+P194</f>
        <v>0</v>
      </c>
      <c r="Q187" s="112">
        <f>SUM(Q188:Q194)</f>
        <v>0</v>
      </c>
      <c r="R187" s="113">
        <f>R188+R189+R190+R191+R192+R193+R194</f>
        <v>0</v>
      </c>
    </row>
    <row r="188" spans="1:18" s="41" customFormat="1" ht="16.5" customHeight="1" hidden="1">
      <c r="A188" s="122">
        <v>3231</v>
      </c>
      <c r="B188" s="123" t="s">
        <v>52</v>
      </c>
      <c r="C188" s="116">
        <f aca="true" t="shared" si="47" ref="C188:C194">SUM(D188:P188)</f>
        <v>0</v>
      </c>
      <c r="D188" s="116"/>
      <c r="E188" s="124"/>
      <c r="F188" s="124"/>
      <c r="G188" s="124"/>
      <c r="H188" s="124"/>
      <c r="I188" s="124"/>
      <c r="J188" s="124"/>
      <c r="K188" s="116"/>
      <c r="L188" s="116"/>
      <c r="M188" s="116"/>
      <c r="N188" s="116"/>
      <c r="O188" s="124"/>
      <c r="P188" s="116"/>
      <c r="Q188" s="116"/>
      <c r="R188" s="116"/>
    </row>
    <row r="189" spans="1:18" s="41" customFormat="1" ht="16.5" customHeight="1" hidden="1">
      <c r="A189" s="122">
        <v>3232</v>
      </c>
      <c r="B189" s="133" t="s">
        <v>16</v>
      </c>
      <c r="C189" s="116">
        <f t="shared" si="47"/>
        <v>0</v>
      </c>
      <c r="D189" s="116"/>
      <c r="E189" s="124"/>
      <c r="F189" s="124"/>
      <c r="G189" s="124"/>
      <c r="H189" s="124"/>
      <c r="I189" s="124"/>
      <c r="J189" s="124"/>
      <c r="K189" s="116"/>
      <c r="L189" s="116"/>
      <c r="M189" s="116"/>
      <c r="N189" s="116"/>
      <c r="O189" s="124"/>
      <c r="P189" s="116"/>
      <c r="Q189" s="116"/>
      <c r="R189" s="116"/>
    </row>
    <row r="190" spans="1:18" s="41" customFormat="1" ht="16.5" customHeight="1" hidden="1">
      <c r="A190" s="122">
        <v>3233</v>
      </c>
      <c r="B190" s="133" t="s">
        <v>17</v>
      </c>
      <c r="C190" s="116">
        <f t="shared" si="47"/>
        <v>0</v>
      </c>
      <c r="D190" s="116"/>
      <c r="E190" s="124"/>
      <c r="F190" s="124"/>
      <c r="G190" s="124"/>
      <c r="H190" s="124"/>
      <c r="I190" s="124"/>
      <c r="J190" s="124"/>
      <c r="K190" s="116"/>
      <c r="L190" s="116"/>
      <c r="M190" s="116"/>
      <c r="N190" s="116"/>
      <c r="O190" s="124"/>
      <c r="P190" s="116"/>
      <c r="Q190" s="116"/>
      <c r="R190" s="116"/>
    </row>
    <row r="191" spans="1:18" s="65" customFormat="1" ht="16.5" customHeight="1" hidden="1">
      <c r="A191" s="122">
        <v>3236</v>
      </c>
      <c r="B191" s="123" t="s">
        <v>87</v>
      </c>
      <c r="C191" s="116">
        <f t="shared" si="47"/>
        <v>0</v>
      </c>
      <c r="D191" s="116">
        <v>0</v>
      </c>
      <c r="E191" s="124"/>
      <c r="F191" s="124"/>
      <c r="G191" s="124"/>
      <c r="H191" s="124"/>
      <c r="I191" s="124"/>
      <c r="J191" s="124"/>
      <c r="K191" s="116"/>
      <c r="L191" s="116"/>
      <c r="M191" s="116"/>
      <c r="N191" s="116"/>
      <c r="O191" s="124">
        <v>0</v>
      </c>
      <c r="P191" s="116"/>
      <c r="Q191" s="116"/>
      <c r="R191" s="116"/>
    </row>
    <row r="192" spans="1:18" s="38" customFormat="1" ht="16.5" customHeight="1" hidden="1">
      <c r="A192" s="122">
        <v>3237</v>
      </c>
      <c r="B192" s="123" t="s">
        <v>18</v>
      </c>
      <c r="C192" s="116">
        <f t="shared" si="47"/>
        <v>0</v>
      </c>
      <c r="D192" s="116">
        <v>0</v>
      </c>
      <c r="E192" s="124"/>
      <c r="F192" s="124"/>
      <c r="G192" s="124"/>
      <c r="H192" s="124"/>
      <c r="I192" s="124"/>
      <c r="J192" s="124"/>
      <c r="K192" s="116"/>
      <c r="L192" s="116"/>
      <c r="M192" s="116"/>
      <c r="N192" s="116"/>
      <c r="O192" s="124">
        <v>0</v>
      </c>
      <c r="P192" s="116"/>
      <c r="Q192" s="116"/>
      <c r="R192" s="116">
        <v>0</v>
      </c>
    </row>
    <row r="193" spans="1:18" s="38" customFormat="1" ht="16.5" customHeight="1" hidden="1">
      <c r="A193" s="114">
        <v>3238</v>
      </c>
      <c r="B193" s="115" t="s">
        <v>19</v>
      </c>
      <c r="C193" s="116">
        <f t="shared" si="47"/>
        <v>0</v>
      </c>
      <c r="D193" s="116">
        <v>0</v>
      </c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>
        <v>0</v>
      </c>
    </row>
    <row r="194" spans="1:18" s="38" customFormat="1" ht="16.5" customHeight="1" hidden="1">
      <c r="A194" s="122">
        <v>3239</v>
      </c>
      <c r="B194" s="123" t="s">
        <v>20</v>
      </c>
      <c r="C194" s="116">
        <f t="shared" si="47"/>
        <v>0</v>
      </c>
      <c r="D194" s="116"/>
      <c r="E194" s="124"/>
      <c r="F194" s="116"/>
      <c r="G194" s="116"/>
      <c r="H194" s="116"/>
      <c r="I194" s="116"/>
      <c r="J194" s="124"/>
      <c r="K194" s="116"/>
      <c r="L194" s="116"/>
      <c r="M194" s="116"/>
      <c r="N194" s="116"/>
      <c r="O194" s="124"/>
      <c r="P194" s="116"/>
      <c r="Q194" s="116"/>
      <c r="R194" s="116"/>
    </row>
    <row r="195" spans="1:18" s="41" customFormat="1" ht="16.5" customHeight="1">
      <c r="A195" s="109">
        <v>324</v>
      </c>
      <c r="B195" s="110" t="s">
        <v>54</v>
      </c>
      <c r="C195" s="112">
        <f>D195+E195+F195+G195+H195+I195+J195+O195+P195+Q195</f>
        <v>0</v>
      </c>
      <c r="D195" s="112">
        <f aca="true" t="shared" si="48" ref="D195:R195">D196</f>
        <v>0</v>
      </c>
      <c r="E195" s="112">
        <f t="shared" si="48"/>
        <v>0</v>
      </c>
      <c r="F195" s="112">
        <f t="shared" si="48"/>
        <v>0</v>
      </c>
      <c r="G195" s="112">
        <f t="shared" si="48"/>
        <v>0</v>
      </c>
      <c r="H195" s="112">
        <f t="shared" si="48"/>
        <v>0</v>
      </c>
      <c r="I195" s="112">
        <f t="shared" si="48"/>
        <v>0</v>
      </c>
      <c r="J195" s="112">
        <f t="shared" si="48"/>
        <v>0</v>
      </c>
      <c r="K195" s="112">
        <f t="shared" si="48"/>
        <v>0</v>
      </c>
      <c r="L195" s="112">
        <f t="shared" si="48"/>
        <v>0</v>
      </c>
      <c r="M195" s="112">
        <f t="shared" si="48"/>
        <v>0</v>
      </c>
      <c r="N195" s="112">
        <f t="shared" si="48"/>
        <v>0</v>
      </c>
      <c r="O195" s="112">
        <f t="shared" si="48"/>
        <v>0</v>
      </c>
      <c r="P195" s="112">
        <f t="shared" si="48"/>
        <v>0</v>
      </c>
      <c r="Q195" s="112">
        <f t="shared" si="48"/>
        <v>0</v>
      </c>
      <c r="R195" s="112">
        <f t="shared" si="48"/>
        <v>0</v>
      </c>
    </row>
    <row r="196" spans="1:18" s="41" customFormat="1" ht="16.5" customHeight="1" hidden="1">
      <c r="A196" s="122">
        <v>3241</v>
      </c>
      <c r="B196" s="123" t="s">
        <v>55</v>
      </c>
      <c r="C196" s="116">
        <f>SUM(D196:Q196)</f>
        <v>0</v>
      </c>
      <c r="D196" s="116"/>
      <c r="E196" s="124"/>
      <c r="F196" s="116"/>
      <c r="G196" s="116"/>
      <c r="H196" s="116"/>
      <c r="I196" s="116"/>
      <c r="J196" s="124"/>
      <c r="K196" s="116"/>
      <c r="L196" s="116"/>
      <c r="M196" s="116"/>
      <c r="N196" s="116"/>
      <c r="O196" s="124"/>
      <c r="P196" s="116"/>
      <c r="Q196" s="116"/>
      <c r="R196" s="116"/>
    </row>
    <row r="197" spans="1:18" s="38" customFormat="1" ht="16.5" customHeight="1">
      <c r="A197" s="109">
        <v>329</v>
      </c>
      <c r="B197" s="110" t="s">
        <v>46</v>
      </c>
      <c r="C197" s="112">
        <f>D197+E197+F197+G197+H197+I197+J197+O197+P197+Q197</f>
        <v>0</v>
      </c>
      <c r="D197" s="112">
        <f aca="true" t="shared" si="49" ref="D197:I197">D198+D199+D200+D201+D202</f>
        <v>0</v>
      </c>
      <c r="E197" s="112">
        <f t="shared" si="49"/>
        <v>0</v>
      </c>
      <c r="F197" s="112">
        <f t="shared" si="49"/>
        <v>0</v>
      </c>
      <c r="G197" s="112">
        <f t="shared" si="49"/>
        <v>0</v>
      </c>
      <c r="H197" s="112">
        <f t="shared" si="49"/>
        <v>0</v>
      </c>
      <c r="I197" s="112">
        <f t="shared" si="49"/>
        <v>0</v>
      </c>
      <c r="J197" s="112">
        <f aca="true" t="shared" si="50" ref="J197:R197">J198+J199+J200+J201+J202</f>
        <v>0</v>
      </c>
      <c r="K197" s="112">
        <f t="shared" si="50"/>
        <v>0</v>
      </c>
      <c r="L197" s="112">
        <f t="shared" si="50"/>
        <v>0</v>
      </c>
      <c r="M197" s="112">
        <f t="shared" si="50"/>
        <v>0</v>
      </c>
      <c r="N197" s="112">
        <f t="shared" si="50"/>
        <v>0</v>
      </c>
      <c r="O197" s="112">
        <f t="shared" si="50"/>
        <v>0</v>
      </c>
      <c r="P197" s="112">
        <f t="shared" si="50"/>
        <v>0</v>
      </c>
      <c r="Q197" s="112">
        <f t="shared" si="50"/>
        <v>0</v>
      </c>
      <c r="R197" s="112">
        <f t="shared" si="50"/>
        <v>0</v>
      </c>
    </row>
    <row r="198" spans="1:18" s="38" customFormat="1" ht="16.5" customHeight="1" hidden="1">
      <c r="A198" s="114">
        <v>3291</v>
      </c>
      <c r="B198" s="115" t="s">
        <v>90</v>
      </c>
      <c r="C198" s="116">
        <f>SUM(D198:P198)</f>
        <v>0</v>
      </c>
      <c r="D198" s="112"/>
      <c r="E198" s="116"/>
      <c r="F198" s="112"/>
      <c r="G198" s="116"/>
      <c r="H198" s="112"/>
      <c r="I198" s="116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1:18" s="41" customFormat="1" ht="16.5" customHeight="1" hidden="1">
      <c r="A199" s="114">
        <v>3292</v>
      </c>
      <c r="B199" s="115" t="s">
        <v>21</v>
      </c>
      <c r="C199" s="116">
        <f>SUM(D199:P199)</f>
        <v>0</v>
      </c>
      <c r="D199" s="116">
        <v>0</v>
      </c>
      <c r="E199" s="124"/>
      <c r="F199" s="116"/>
      <c r="G199" s="116"/>
      <c r="H199" s="116"/>
      <c r="I199" s="116"/>
      <c r="J199" s="124"/>
      <c r="K199" s="116"/>
      <c r="L199" s="116"/>
      <c r="M199" s="116"/>
      <c r="N199" s="116"/>
      <c r="O199" s="124"/>
      <c r="P199" s="116"/>
      <c r="Q199" s="116">
        <f>P199*103.1%</f>
        <v>0</v>
      </c>
      <c r="R199" s="116">
        <v>0</v>
      </c>
    </row>
    <row r="200" spans="1:18" s="41" customFormat="1" ht="16.5" customHeight="1" hidden="1">
      <c r="A200" s="128">
        <v>3293</v>
      </c>
      <c r="B200" s="129" t="s">
        <v>22</v>
      </c>
      <c r="C200" s="116">
        <f>SUM(D200:P200)</f>
        <v>0</v>
      </c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16"/>
      <c r="Q200" s="116"/>
      <c r="R200" s="130"/>
    </row>
    <row r="201" spans="1:18" s="41" customFormat="1" ht="16.5" customHeight="1" hidden="1">
      <c r="A201" s="128">
        <v>3294</v>
      </c>
      <c r="B201" s="129" t="s">
        <v>31</v>
      </c>
      <c r="C201" s="116">
        <f>SUM(D201:P201)</f>
        <v>0</v>
      </c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16"/>
      <c r="Q201" s="116"/>
      <c r="R201" s="130"/>
    </row>
    <row r="202" spans="1:18" s="41" customFormat="1" ht="16.5" customHeight="1" hidden="1">
      <c r="A202" s="122">
        <v>3299</v>
      </c>
      <c r="B202" s="133" t="s">
        <v>12</v>
      </c>
      <c r="C202" s="116">
        <f>SUM(D202:P202)</f>
        <v>0</v>
      </c>
      <c r="D202" s="116"/>
      <c r="E202" s="124"/>
      <c r="F202" s="124"/>
      <c r="G202" s="124"/>
      <c r="H202" s="124"/>
      <c r="I202" s="124"/>
      <c r="J202" s="124"/>
      <c r="K202" s="116"/>
      <c r="L202" s="116"/>
      <c r="M202" s="116"/>
      <c r="N202" s="116"/>
      <c r="O202" s="124"/>
      <c r="P202" s="116"/>
      <c r="Q202" s="116"/>
      <c r="R202" s="116"/>
    </row>
    <row r="203" spans="1:18" s="41" customFormat="1" ht="16.5" customHeight="1">
      <c r="A203" s="109">
        <v>42</v>
      </c>
      <c r="B203" s="110" t="s">
        <v>56</v>
      </c>
      <c r="C203" s="112">
        <f>C204</f>
        <v>0</v>
      </c>
      <c r="D203" s="112">
        <f>D204</f>
        <v>0</v>
      </c>
      <c r="E203" s="112">
        <f aca="true" t="shared" si="51" ref="E203:N203">E204</f>
        <v>0</v>
      </c>
      <c r="F203" s="112">
        <f>F204</f>
        <v>0</v>
      </c>
      <c r="G203" s="112">
        <f>G204</f>
        <v>0</v>
      </c>
      <c r="H203" s="112">
        <f t="shared" si="51"/>
        <v>0</v>
      </c>
      <c r="I203" s="112">
        <f t="shared" si="51"/>
        <v>0</v>
      </c>
      <c r="J203" s="112">
        <f>J204</f>
        <v>0</v>
      </c>
      <c r="K203" s="112">
        <f t="shared" si="51"/>
        <v>0</v>
      </c>
      <c r="L203" s="112">
        <f t="shared" si="51"/>
        <v>0</v>
      </c>
      <c r="M203" s="112">
        <f t="shared" si="51"/>
        <v>0</v>
      </c>
      <c r="N203" s="112">
        <f t="shared" si="51"/>
        <v>0</v>
      </c>
      <c r="O203" s="112">
        <f>O204</f>
        <v>0</v>
      </c>
      <c r="P203" s="112">
        <f>P204</f>
        <v>0</v>
      </c>
      <c r="Q203" s="112">
        <f>Q204</f>
        <v>0</v>
      </c>
      <c r="R203" s="112">
        <f>R204</f>
        <v>0</v>
      </c>
    </row>
    <row r="204" spans="1:18" s="41" customFormat="1" ht="16.5" customHeight="1">
      <c r="A204" s="109">
        <v>422</v>
      </c>
      <c r="B204" s="110" t="s">
        <v>57</v>
      </c>
      <c r="C204" s="112">
        <f>D204+E204+F204+G204+H204+I204+J204+O204+P204+Q204</f>
        <v>0</v>
      </c>
      <c r="D204" s="112">
        <f aca="true" t="shared" si="52" ref="D204:I204">D205+D206+D207+D208</f>
        <v>0</v>
      </c>
      <c r="E204" s="112">
        <f t="shared" si="52"/>
        <v>0</v>
      </c>
      <c r="F204" s="112">
        <f t="shared" si="52"/>
        <v>0</v>
      </c>
      <c r="G204" s="112">
        <f t="shared" si="52"/>
        <v>0</v>
      </c>
      <c r="H204" s="112">
        <f t="shared" si="52"/>
        <v>0</v>
      </c>
      <c r="I204" s="112">
        <f t="shared" si="52"/>
        <v>0</v>
      </c>
      <c r="J204" s="112">
        <f aca="true" t="shared" si="53" ref="J204:R204">J205+J206+J207+J208</f>
        <v>0</v>
      </c>
      <c r="K204" s="112">
        <f t="shared" si="53"/>
        <v>0</v>
      </c>
      <c r="L204" s="112">
        <f t="shared" si="53"/>
        <v>0</v>
      </c>
      <c r="M204" s="112">
        <f t="shared" si="53"/>
        <v>0</v>
      </c>
      <c r="N204" s="112">
        <f t="shared" si="53"/>
        <v>0</v>
      </c>
      <c r="O204" s="112">
        <f t="shared" si="53"/>
        <v>0</v>
      </c>
      <c r="P204" s="112">
        <f t="shared" si="53"/>
        <v>0</v>
      </c>
      <c r="Q204" s="112">
        <f t="shared" si="53"/>
        <v>0</v>
      </c>
      <c r="R204" s="112">
        <f t="shared" si="53"/>
        <v>0</v>
      </c>
    </row>
    <row r="205" spans="1:18" s="38" customFormat="1" ht="16.5" customHeight="1" hidden="1">
      <c r="A205" s="122">
        <v>4221</v>
      </c>
      <c r="B205" s="123" t="s">
        <v>23</v>
      </c>
      <c r="C205" s="116">
        <f>SUM(D205:P205)</f>
        <v>0</v>
      </c>
      <c r="D205" s="116"/>
      <c r="E205" s="124"/>
      <c r="F205" s="124"/>
      <c r="G205" s="124"/>
      <c r="H205" s="124">
        <v>0</v>
      </c>
      <c r="I205" s="124"/>
      <c r="J205" s="124"/>
      <c r="K205" s="116"/>
      <c r="L205" s="116"/>
      <c r="M205" s="116"/>
      <c r="N205" s="116"/>
      <c r="O205" s="124"/>
      <c r="P205" s="116"/>
      <c r="Q205" s="116"/>
      <c r="R205" s="116"/>
    </row>
    <row r="206" spans="1:18" s="41" customFormat="1" ht="16.5" customHeight="1" hidden="1">
      <c r="A206" s="122">
        <v>4223</v>
      </c>
      <c r="B206" s="123" t="s">
        <v>58</v>
      </c>
      <c r="C206" s="116">
        <f>SUM(D206:P206)</f>
        <v>0</v>
      </c>
      <c r="D206" s="116"/>
      <c r="E206" s="124"/>
      <c r="F206" s="116"/>
      <c r="G206" s="116"/>
      <c r="H206" s="116"/>
      <c r="I206" s="116"/>
      <c r="J206" s="124"/>
      <c r="K206" s="116"/>
      <c r="L206" s="116"/>
      <c r="M206" s="116"/>
      <c r="N206" s="116"/>
      <c r="O206" s="124"/>
      <c r="P206" s="116"/>
      <c r="Q206" s="116"/>
      <c r="R206" s="116"/>
    </row>
    <row r="207" spans="1:18" s="38" customFormat="1" ht="16.5" customHeight="1" hidden="1">
      <c r="A207" s="122">
        <v>4227</v>
      </c>
      <c r="B207" s="123" t="s">
        <v>59</v>
      </c>
      <c r="C207" s="116">
        <f>SUM(D207:P207)</f>
        <v>0</v>
      </c>
      <c r="D207" s="116"/>
      <c r="E207" s="124"/>
      <c r="F207" s="116"/>
      <c r="G207" s="116"/>
      <c r="H207" s="116">
        <v>0</v>
      </c>
      <c r="I207" s="116"/>
      <c r="J207" s="124"/>
      <c r="K207" s="116"/>
      <c r="L207" s="116"/>
      <c r="M207" s="116"/>
      <c r="N207" s="116"/>
      <c r="O207" s="124"/>
      <c r="P207" s="116"/>
      <c r="Q207" s="116">
        <f>P207*105.7%</f>
        <v>0</v>
      </c>
      <c r="R207" s="116"/>
    </row>
    <row r="208" spans="1:18" s="41" customFormat="1" ht="16.5" customHeight="1" hidden="1">
      <c r="A208" s="122">
        <v>4241</v>
      </c>
      <c r="B208" s="123" t="s">
        <v>91</v>
      </c>
      <c r="C208" s="116">
        <f>SUM(D208:P208)</f>
        <v>0</v>
      </c>
      <c r="D208" s="116"/>
      <c r="E208" s="124"/>
      <c r="F208" s="116"/>
      <c r="G208" s="116"/>
      <c r="H208" s="116">
        <v>0</v>
      </c>
      <c r="I208" s="116"/>
      <c r="J208" s="124"/>
      <c r="K208" s="116"/>
      <c r="L208" s="116"/>
      <c r="M208" s="116"/>
      <c r="N208" s="116"/>
      <c r="O208" s="124"/>
      <c r="P208" s="116"/>
      <c r="Q208" s="116"/>
      <c r="R208" s="116"/>
    </row>
    <row r="209" spans="1:18" s="38" customFormat="1" ht="16.5" customHeight="1" thickBot="1">
      <c r="A209" s="106"/>
      <c r="B209" s="107" t="s">
        <v>32</v>
      </c>
      <c r="C209" s="108">
        <f>C203+C174+C166</f>
        <v>627000</v>
      </c>
      <c r="D209" s="108">
        <f>D167+D169+D171+D174</f>
        <v>627000</v>
      </c>
      <c r="E209" s="108">
        <f aca="true" t="shared" si="54" ref="E209:Q209">E203+E174+E166</f>
        <v>0</v>
      </c>
      <c r="F209" s="108">
        <f t="shared" si="54"/>
        <v>0</v>
      </c>
      <c r="G209" s="108">
        <f t="shared" si="54"/>
        <v>0</v>
      </c>
      <c r="H209" s="108">
        <f t="shared" si="54"/>
        <v>0</v>
      </c>
      <c r="I209" s="108">
        <f t="shared" si="54"/>
        <v>0</v>
      </c>
      <c r="J209" s="108">
        <f t="shared" si="54"/>
        <v>0</v>
      </c>
      <c r="K209" s="108">
        <f t="shared" si="54"/>
        <v>0</v>
      </c>
      <c r="L209" s="108">
        <f t="shared" si="54"/>
        <v>0</v>
      </c>
      <c r="M209" s="108">
        <f t="shared" si="54"/>
        <v>0</v>
      </c>
      <c r="N209" s="108">
        <f t="shared" si="54"/>
        <v>0</v>
      </c>
      <c r="O209" s="108">
        <f t="shared" si="54"/>
        <v>0</v>
      </c>
      <c r="P209" s="108">
        <f t="shared" si="54"/>
        <v>0</v>
      </c>
      <c r="Q209" s="108">
        <f t="shared" si="54"/>
        <v>0</v>
      </c>
      <c r="R209" s="108">
        <f>R167+R169+R171+R174</f>
        <v>0</v>
      </c>
    </row>
    <row r="210" spans="1:4" s="38" customFormat="1" ht="16.5" customHeight="1">
      <c r="A210" s="69"/>
      <c r="B210" s="70"/>
      <c r="C210" s="52"/>
      <c r="D210" s="68"/>
    </row>
    <row r="211" spans="1:4" ht="15">
      <c r="A211" s="66"/>
      <c r="B211" s="67"/>
      <c r="C211" s="71"/>
      <c r="D211" s="68"/>
    </row>
    <row r="212" spans="1:20" ht="17.25">
      <c r="A212" s="346" t="s">
        <v>146</v>
      </c>
      <c r="B212" s="347"/>
      <c r="C212" s="347"/>
      <c r="D212" s="347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  <c r="Q212" s="347"/>
      <c r="R212" s="347"/>
      <c r="S212" s="347"/>
      <c r="T212" s="348"/>
    </row>
    <row r="213" spans="1:4" ht="31.5" thickBot="1">
      <c r="A213" s="210" t="s">
        <v>147</v>
      </c>
      <c r="B213" s="211" t="s">
        <v>148</v>
      </c>
      <c r="C213" s="357" t="s">
        <v>149</v>
      </c>
      <c r="D213" s="357"/>
    </row>
    <row r="214" spans="1:4" ht="18" thickBot="1">
      <c r="A214" s="212">
        <v>3</v>
      </c>
      <c r="B214" s="213" t="s">
        <v>131</v>
      </c>
      <c r="C214" s="343">
        <f>C215+C224</f>
        <v>6013900</v>
      </c>
      <c r="D214" s="344"/>
    </row>
    <row r="215" spans="1:4" ht="17.25" thickBot="1">
      <c r="A215" s="214">
        <v>31</v>
      </c>
      <c r="B215" s="215" t="s">
        <v>47</v>
      </c>
      <c r="C215" s="329">
        <f>C216+C220+C222</f>
        <v>5933500</v>
      </c>
      <c r="D215" s="330"/>
    </row>
    <row r="216" spans="1:4" ht="54.75" customHeight="1">
      <c r="A216" s="157">
        <v>311</v>
      </c>
      <c r="B216" s="158" t="s">
        <v>132</v>
      </c>
      <c r="C216" s="337">
        <f>C217+C218+C219</f>
        <v>5010000</v>
      </c>
      <c r="D216" s="338"/>
    </row>
    <row r="217" spans="1:4" ht="15">
      <c r="A217" s="203">
        <v>3111</v>
      </c>
      <c r="B217" s="204" t="s">
        <v>6</v>
      </c>
      <c r="C217" s="331">
        <v>4550000</v>
      </c>
      <c r="D217" s="332"/>
    </row>
    <row r="218" spans="1:4" ht="15">
      <c r="A218" s="203">
        <v>3113</v>
      </c>
      <c r="B218" s="204" t="s">
        <v>133</v>
      </c>
      <c r="C218" s="331">
        <v>90000</v>
      </c>
      <c r="D218" s="332"/>
    </row>
    <row r="219" spans="1:4" ht="15">
      <c r="A219" s="203">
        <v>3114</v>
      </c>
      <c r="B219" s="204" t="s">
        <v>134</v>
      </c>
      <c r="C219" s="331">
        <v>370000</v>
      </c>
      <c r="D219" s="332"/>
    </row>
    <row r="220" spans="1:4" ht="15">
      <c r="A220" s="157">
        <v>313</v>
      </c>
      <c r="B220" s="158" t="s">
        <v>135</v>
      </c>
      <c r="C220" s="333">
        <f>C221</f>
        <v>773500</v>
      </c>
      <c r="D220" s="334"/>
    </row>
    <row r="221" spans="1:4" ht="31.5" thickBot="1">
      <c r="A221" s="203">
        <v>3132</v>
      </c>
      <c r="B221" s="204" t="s">
        <v>136</v>
      </c>
      <c r="C221" s="331">
        <v>773500</v>
      </c>
      <c r="D221" s="332"/>
    </row>
    <row r="222" spans="1:4" ht="16.5">
      <c r="A222" s="159">
        <v>312</v>
      </c>
      <c r="B222" s="160" t="s">
        <v>137</v>
      </c>
      <c r="C222" s="335">
        <f>C223</f>
        <v>150000</v>
      </c>
      <c r="D222" s="336"/>
    </row>
    <row r="223" spans="1:4" ht="31.5" thickBot="1">
      <c r="A223" s="205">
        <v>3121</v>
      </c>
      <c r="B223" s="206" t="s">
        <v>138</v>
      </c>
      <c r="C223" s="327">
        <v>150000</v>
      </c>
      <c r="D223" s="328"/>
    </row>
    <row r="224" spans="1:4" ht="17.25" thickBot="1">
      <c r="A224" s="216">
        <v>32</v>
      </c>
      <c r="B224" s="217" t="s">
        <v>39</v>
      </c>
      <c r="C224" s="329">
        <f>C225+C227+C229</f>
        <v>80400</v>
      </c>
      <c r="D224" s="330"/>
    </row>
    <row r="225" spans="1:4" ht="33">
      <c r="A225" s="161">
        <v>321</v>
      </c>
      <c r="B225" s="162" t="s">
        <v>139</v>
      </c>
      <c r="C225" s="341">
        <f>C226</f>
        <v>60000</v>
      </c>
      <c r="D225" s="342"/>
    </row>
    <row r="226" spans="1:4" ht="15">
      <c r="A226" s="203">
        <v>3212</v>
      </c>
      <c r="B226" s="204" t="s">
        <v>140</v>
      </c>
      <c r="C226" s="331">
        <v>60000</v>
      </c>
      <c r="D226" s="332"/>
    </row>
    <row r="227" spans="1:4" ht="16.5">
      <c r="A227" s="161">
        <v>323</v>
      </c>
      <c r="B227" s="162" t="s">
        <v>141</v>
      </c>
      <c r="C227" s="335">
        <f>C228</f>
        <v>0</v>
      </c>
      <c r="D227" s="336"/>
    </row>
    <row r="228" spans="1:4" ht="15">
      <c r="A228" s="205">
        <v>3237</v>
      </c>
      <c r="B228" s="206" t="s">
        <v>142</v>
      </c>
      <c r="C228" s="331">
        <v>0</v>
      </c>
      <c r="D228" s="332"/>
    </row>
    <row r="229" spans="1:4" ht="15">
      <c r="A229" s="207">
        <v>329</v>
      </c>
      <c r="B229" s="208" t="s">
        <v>143</v>
      </c>
      <c r="C229" s="365">
        <f>C230</f>
        <v>20400</v>
      </c>
      <c r="D229" s="365"/>
    </row>
    <row r="230" spans="1:4" ht="46.5">
      <c r="A230" s="209">
        <v>3295</v>
      </c>
      <c r="B230" s="204" t="s">
        <v>144</v>
      </c>
      <c r="C230" s="368">
        <v>20400</v>
      </c>
      <c r="D230" s="368"/>
    </row>
    <row r="231" spans="1:4" ht="21" thickBot="1">
      <c r="A231" s="363" t="s">
        <v>145</v>
      </c>
      <c r="B231" s="364"/>
      <c r="C231" s="366">
        <f>C214</f>
        <v>6013900</v>
      </c>
      <c r="D231" s="367"/>
    </row>
    <row r="232" ht="15.75" thickBot="1"/>
    <row r="233" spans="1:20" ht="86.25" customHeight="1">
      <c r="A233" s="233"/>
      <c r="B233" s="288"/>
      <c r="C233" s="289" t="s">
        <v>169</v>
      </c>
      <c r="D233" s="290" t="s">
        <v>24</v>
      </c>
      <c r="E233" s="290" t="s">
        <v>175</v>
      </c>
      <c r="F233" s="291" t="s">
        <v>176</v>
      </c>
      <c r="G233" s="290" t="s">
        <v>177</v>
      </c>
      <c r="H233" s="290" t="s">
        <v>178</v>
      </c>
      <c r="I233" s="290" t="s">
        <v>179</v>
      </c>
      <c r="J233" s="290" t="s">
        <v>180</v>
      </c>
      <c r="K233" s="290"/>
      <c r="L233" s="290"/>
      <c r="M233" s="290"/>
      <c r="N233" s="290"/>
      <c r="O233" s="290" t="s">
        <v>181</v>
      </c>
      <c r="P233" s="290" t="s">
        <v>182</v>
      </c>
      <c r="Q233" s="292" t="s">
        <v>183</v>
      </c>
      <c r="R233" s="292" t="s">
        <v>160</v>
      </c>
      <c r="S233" s="290" t="s">
        <v>192</v>
      </c>
      <c r="T233" s="293" t="s">
        <v>191</v>
      </c>
    </row>
    <row r="234" spans="1:20" ht="17.25">
      <c r="A234" s="231"/>
      <c r="B234" s="232" t="s">
        <v>153</v>
      </c>
      <c r="C234" s="113">
        <f>SUM(D234:T234)</f>
        <v>2716756</v>
      </c>
      <c r="D234" s="118">
        <f>SUM(D209,D156,D145,D96,C64)</f>
        <v>1488950</v>
      </c>
      <c r="E234" s="113">
        <f aca="true" t="shared" si="55" ref="E234:J234">SUM(E145)</f>
        <v>3500</v>
      </c>
      <c r="F234" s="113">
        <f t="shared" si="55"/>
        <v>54500</v>
      </c>
      <c r="G234" s="113">
        <f t="shared" si="55"/>
        <v>820000</v>
      </c>
      <c r="H234" s="113">
        <f t="shared" si="55"/>
        <v>17000</v>
      </c>
      <c r="I234" s="113">
        <f t="shared" si="55"/>
        <v>60000</v>
      </c>
      <c r="J234" s="113">
        <f t="shared" si="55"/>
        <v>47000</v>
      </c>
      <c r="K234" s="113"/>
      <c r="L234" s="113"/>
      <c r="M234" s="113"/>
      <c r="N234" s="113"/>
      <c r="O234" s="113">
        <f aca="true" t="shared" si="56" ref="O234:T234">SUM(O145)</f>
        <v>10500</v>
      </c>
      <c r="P234" s="113">
        <f t="shared" si="56"/>
        <v>170000</v>
      </c>
      <c r="Q234" s="113">
        <f t="shared" si="56"/>
        <v>5000</v>
      </c>
      <c r="R234" s="113">
        <f t="shared" si="56"/>
        <v>0</v>
      </c>
      <c r="S234" s="113">
        <f t="shared" si="56"/>
        <v>912</v>
      </c>
      <c r="T234" s="113">
        <f t="shared" si="56"/>
        <v>39394</v>
      </c>
    </row>
    <row r="235" spans="1:20" ht="17.25">
      <c r="A235" s="231"/>
      <c r="B235" s="232" t="s">
        <v>154</v>
      </c>
      <c r="C235" s="234">
        <f>SUM(C234,C231)</f>
        <v>8730656</v>
      </c>
      <c r="D235" s="234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294"/>
      <c r="T235" s="294"/>
    </row>
    <row r="240" spans="2:17" ht="15">
      <c r="B240" s="36" t="s">
        <v>158</v>
      </c>
      <c r="C240" s="36"/>
      <c r="O240" s="326" t="s">
        <v>159</v>
      </c>
      <c r="P240" s="326"/>
      <c r="Q240" s="239"/>
    </row>
    <row r="241" spans="2:16" ht="15">
      <c r="B241" s="36"/>
      <c r="C241" s="37"/>
      <c r="O241" s="36"/>
      <c r="P241" s="37"/>
    </row>
    <row r="242" spans="2:15" ht="15">
      <c r="B242" s="36" t="s">
        <v>198</v>
      </c>
      <c r="C242" s="37"/>
      <c r="O242" s="37" t="s">
        <v>199</v>
      </c>
    </row>
  </sheetData>
  <sheetProtection/>
  <mergeCells count="43">
    <mergeCell ref="A231:B231"/>
    <mergeCell ref="C229:D229"/>
    <mergeCell ref="C231:D231"/>
    <mergeCell ref="C222:D222"/>
    <mergeCell ref="C230:D230"/>
    <mergeCell ref="C226:D226"/>
    <mergeCell ref="C213:D213"/>
    <mergeCell ref="A23:B23"/>
    <mergeCell ref="A6:B6"/>
    <mergeCell ref="A9:B9"/>
    <mergeCell ref="A16:B16"/>
    <mergeCell ref="A12:B12"/>
    <mergeCell ref="A25:B25"/>
    <mergeCell ref="A24:B24"/>
    <mergeCell ref="A20:B20"/>
    <mergeCell ref="A17:B17"/>
    <mergeCell ref="A18:B18"/>
    <mergeCell ref="A19:B19"/>
    <mergeCell ref="A1:Q1"/>
    <mergeCell ref="C28:Q28"/>
    <mergeCell ref="A96:B96"/>
    <mergeCell ref="A11:B11"/>
    <mergeCell ref="A10:B10"/>
    <mergeCell ref="C216:D216"/>
    <mergeCell ref="A21:B21"/>
    <mergeCell ref="C225:D225"/>
    <mergeCell ref="C214:D214"/>
    <mergeCell ref="A13:B13"/>
    <mergeCell ref="C215:D215"/>
    <mergeCell ref="A212:T212"/>
    <mergeCell ref="A22:B22"/>
    <mergeCell ref="A15:B15"/>
    <mergeCell ref="A14:B14"/>
    <mergeCell ref="O240:P240"/>
    <mergeCell ref="C223:D223"/>
    <mergeCell ref="C224:D224"/>
    <mergeCell ref="C217:D217"/>
    <mergeCell ref="C218:D218"/>
    <mergeCell ref="C219:D219"/>
    <mergeCell ref="C220:D220"/>
    <mergeCell ref="C221:D221"/>
    <mergeCell ref="C228:D228"/>
    <mergeCell ref="C227:D227"/>
  </mergeCells>
  <printOptions gridLines="1"/>
  <pageMargins left="0" right="0" top="0.1968503937007874" bottom="0" header="0" footer="0"/>
  <pageSetup horizontalDpi="600" verticalDpi="600" orientation="landscape" paperSize="9" scale="55" r:id="rId1"/>
  <headerFooter alignWithMargins="0">
    <oddFooter>&amp;R&amp;P</oddFooter>
  </headerFooter>
  <rowBreaks count="6" manualBreakCount="6">
    <brk id="25" max="19" man="1"/>
    <brk id="64" max="19" man="1"/>
    <brk id="96" max="19" man="1"/>
    <brk id="145" max="19" man="1"/>
    <brk id="161" max="19" man="1"/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5"/>
  <sheetViews>
    <sheetView zoomScale="75" zoomScaleNormal="75" workbookViewId="0" topLeftCell="A10">
      <selection activeCell="A50" sqref="A50:I72"/>
    </sheetView>
  </sheetViews>
  <sheetFormatPr defaultColWidth="11.421875" defaultRowHeight="12.75"/>
  <cols>
    <col min="1" max="1" width="27.00390625" style="97" customWidth="1"/>
    <col min="2" max="2" width="14.7109375" style="97" customWidth="1"/>
    <col min="3" max="3" width="15.00390625" style="97" customWidth="1"/>
    <col min="4" max="4" width="17.57421875" style="102" customWidth="1"/>
    <col min="5" max="5" width="14.7109375" style="96" customWidth="1"/>
    <col min="6" max="6" width="13.421875" style="96" customWidth="1"/>
    <col min="7" max="9" width="17.57421875" style="96" customWidth="1"/>
    <col min="10" max="10" width="7.8515625" style="96" customWidth="1"/>
    <col min="11" max="11" width="14.28125" style="96" customWidth="1"/>
    <col min="12" max="12" width="7.8515625" style="96" customWidth="1"/>
    <col min="13" max="16384" width="11.421875" style="96" customWidth="1"/>
  </cols>
  <sheetData>
    <row r="1" spans="1:9" ht="24" customHeight="1">
      <c r="A1" s="375" t="s">
        <v>101</v>
      </c>
      <c r="B1" s="375"/>
      <c r="C1" s="375"/>
      <c r="D1" s="375"/>
      <c r="E1" s="375"/>
      <c r="F1" s="375"/>
      <c r="G1" s="375"/>
      <c r="H1" s="375"/>
      <c r="I1" s="375"/>
    </row>
    <row r="2" spans="1:9" s="73" customFormat="1" ht="13.5" thickBot="1">
      <c r="A2" s="72"/>
      <c r="I2" s="74" t="s">
        <v>4</v>
      </c>
    </row>
    <row r="3" spans="1:9" s="73" customFormat="1" ht="30.75" customHeight="1" thickBot="1">
      <c r="A3" s="104" t="s">
        <v>102</v>
      </c>
      <c r="B3" s="376" t="s">
        <v>161</v>
      </c>
      <c r="C3" s="377"/>
      <c r="D3" s="377"/>
      <c r="E3" s="377"/>
      <c r="F3" s="377"/>
      <c r="G3" s="377"/>
      <c r="H3" s="377"/>
      <c r="I3" s="378"/>
    </row>
    <row r="4" spans="1:9" s="73" customFormat="1" ht="66" thickBot="1">
      <c r="A4" s="202" t="s">
        <v>103</v>
      </c>
      <c r="B4" s="105" t="s">
        <v>94</v>
      </c>
      <c r="C4" s="75" t="s">
        <v>74</v>
      </c>
      <c r="D4" s="75" t="s">
        <v>95</v>
      </c>
      <c r="E4" s="75" t="s">
        <v>33</v>
      </c>
      <c r="F4" s="75" t="s">
        <v>96</v>
      </c>
      <c r="G4" s="75" t="s">
        <v>25</v>
      </c>
      <c r="H4" s="76" t="s">
        <v>97</v>
      </c>
      <c r="I4" s="77" t="s">
        <v>104</v>
      </c>
    </row>
    <row r="5" spans="1:9" s="73" customFormat="1" ht="43.5" customHeight="1">
      <c r="A5" s="238" t="s">
        <v>105</v>
      </c>
      <c r="B5" s="79"/>
      <c r="C5" s="80"/>
      <c r="D5" s="81"/>
      <c r="E5" s="82">
        <f>RASHODI_2022!C18</f>
        <v>0</v>
      </c>
      <c r="F5" s="82"/>
      <c r="G5" s="83"/>
      <c r="H5" s="83"/>
      <c r="I5" s="84"/>
    </row>
    <row r="6" spans="1:9" s="73" customFormat="1" ht="25.5" customHeight="1">
      <c r="A6" s="237" t="s">
        <v>156</v>
      </c>
      <c r="B6" s="85"/>
      <c r="C6" s="86"/>
      <c r="D6" s="87"/>
      <c r="E6" s="88">
        <f>RASHODI_2022!C22</f>
        <v>6013900</v>
      </c>
      <c r="F6" s="88"/>
      <c r="G6" s="89"/>
      <c r="H6" s="89"/>
      <c r="I6" s="90"/>
    </row>
    <row r="7" spans="1:9" s="73" customFormat="1" ht="31.5" customHeight="1">
      <c r="A7" s="237" t="s">
        <v>200</v>
      </c>
      <c r="B7" s="85"/>
      <c r="C7" s="86"/>
      <c r="D7" s="87"/>
      <c r="E7" s="88"/>
      <c r="F7" s="88"/>
      <c r="G7" s="89"/>
      <c r="H7" s="89"/>
      <c r="I7" s="90"/>
    </row>
    <row r="8" spans="1:9" s="73" customFormat="1" ht="36" customHeight="1">
      <c r="A8" s="237" t="s">
        <v>157</v>
      </c>
      <c r="B8" s="85"/>
      <c r="C8" s="86"/>
      <c r="D8" s="87"/>
      <c r="E8" s="88">
        <f>RASHODI_2022!C13</f>
        <v>820000</v>
      </c>
      <c r="F8" s="88"/>
      <c r="G8" s="89"/>
      <c r="H8" s="89"/>
      <c r="I8" s="90"/>
    </row>
    <row r="9" spans="1:9" s="73" customFormat="1" ht="36" customHeight="1">
      <c r="A9" s="237" t="s">
        <v>202</v>
      </c>
      <c r="B9" s="85"/>
      <c r="C9" s="86"/>
      <c r="D9" s="87"/>
      <c r="E9" s="88">
        <f>RASHODI_2022!C19</f>
        <v>5000</v>
      </c>
      <c r="F9" s="88"/>
      <c r="G9" s="89"/>
      <c r="H9" s="89"/>
      <c r="I9" s="90"/>
    </row>
    <row r="10" spans="1:9" s="73" customFormat="1" ht="58.5" customHeight="1">
      <c r="A10" s="237" t="s">
        <v>127</v>
      </c>
      <c r="B10" s="85"/>
      <c r="C10" s="86"/>
      <c r="D10" s="87"/>
      <c r="E10" s="88">
        <f>RASHODI_2022!C7</f>
        <v>392780</v>
      </c>
      <c r="F10" s="88"/>
      <c r="G10" s="89"/>
      <c r="H10" s="89"/>
      <c r="I10" s="90"/>
    </row>
    <row r="11" spans="1:9" s="73" customFormat="1" ht="27.75" customHeight="1">
      <c r="A11" s="237" t="s">
        <v>130</v>
      </c>
      <c r="B11" s="85"/>
      <c r="C11" s="86"/>
      <c r="D11" s="87"/>
      <c r="E11" s="88">
        <f>RASHODI_2022!C14</f>
        <v>17000</v>
      </c>
      <c r="F11" s="88"/>
      <c r="G11" s="89"/>
      <c r="H11" s="89"/>
      <c r="I11" s="90"/>
    </row>
    <row r="12" spans="1:9" s="73" customFormat="1" ht="35.25" customHeight="1">
      <c r="A12" s="237" t="s">
        <v>106</v>
      </c>
      <c r="B12" s="85"/>
      <c r="C12" s="86"/>
      <c r="D12" s="87">
        <f>RASHODI_2022!C12</f>
        <v>54500</v>
      </c>
      <c r="E12" s="88"/>
      <c r="F12" s="88"/>
      <c r="G12" s="89"/>
      <c r="H12" s="89"/>
      <c r="I12" s="90"/>
    </row>
    <row r="13" spans="1:9" s="73" customFormat="1" ht="43.5" customHeight="1">
      <c r="A13" s="237" t="s">
        <v>107</v>
      </c>
      <c r="B13" s="85"/>
      <c r="C13" s="86"/>
      <c r="D13" s="87"/>
      <c r="E13" s="88"/>
      <c r="F13" s="88"/>
      <c r="G13" s="89">
        <f>RASHODI_2022!C20</f>
        <v>0</v>
      </c>
      <c r="H13" s="89"/>
      <c r="I13" s="90"/>
    </row>
    <row r="14" spans="1:9" s="73" customFormat="1" ht="42" customHeight="1">
      <c r="A14" s="237" t="s">
        <v>128</v>
      </c>
      <c r="B14" s="85">
        <f>RASHODI_2022!C156</f>
        <v>34500</v>
      </c>
      <c r="C14" s="86"/>
      <c r="D14" s="87"/>
      <c r="E14" s="88"/>
      <c r="F14" s="88"/>
      <c r="G14" s="89"/>
      <c r="H14" s="89"/>
      <c r="I14" s="90"/>
    </row>
    <row r="15" spans="1:9" s="73" customFormat="1" ht="45" customHeight="1">
      <c r="A15" s="237" t="s">
        <v>108</v>
      </c>
      <c r="B15" s="85"/>
      <c r="C15" s="86"/>
      <c r="D15" s="87">
        <f>RASHODI_2022!C11</f>
        <v>3500</v>
      </c>
      <c r="E15" s="88"/>
      <c r="F15" s="88"/>
      <c r="G15" s="89"/>
      <c r="H15" s="89"/>
      <c r="I15" s="90"/>
    </row>
    <row r="16" spans="1:9" s="73" customFormat="1" ht="31.5" customHeight="1">
      <c r="A16" s="237" t="s">
        <v>109</v>
      </c>
      <c r="B16" s="85"/>
      <c r="C16" s="85">
        <f>RASHODI_2022!C20</f>
        <v>0</v>
      </c>
      <c r="D16" s="87"/>
      <c r="E16" s="88"/>
      <c r="F16" s="88"/>
      <c r="G16" s="89"/>
      <c r="H16" s="89"/>
      <c r="I16" s="90"/>
    </row>
    <row r="17" spans="1:9" s="73" customFormat="1" ht="42.75" customHeight="1">
      <c r="A17" s="237" t="s">
        <v>110</v>
      </c>
      <c r="B17" s="86"/>
      <c r="C17" s="91"/>
      <c r="D17" s="91"/>
      <c r="E17" s="91"/>
      <c r="F17" s="91">
        <f>RASHODI_2022!C17</f>
        <v>10500</v>
      </c>
      <c r="G17" s="92"/>
      <c r="H17" s="92"/>
      <c r="I17" s="93"/>
    </row>
    <row r="18" spans="1:9" s="73" customFormat="1" ht="32.25" customHeight="1">
      <c r="A18" s="237" t="s">
        <v>111</v>
      </c>
      <c r="B18" s="86">
        <f>RASHODI_2022!C9</f>
        <v>1061670</v>
      </c>
      <c r="C18" s="91"/>
      <c r="D18" s="91"/>
      <c r="E18" s="91"/>
      <c r="F18" s="91"/>
      <c r="G18" s="92"/>
      <c r="H18" s="92"/>
      <c r="I18" s="93"/>
    </row>
    <row r="19" spans="1:9" s="73" customFormat="1" ht="39.75" customHeight="1">
      <c r="A19" s="237" t="s">
        <v>125</v>
      </c>
      <c r="B19" s="86"/>
      <c r="C19" s="91"/>
      <c r="D19" s="91"/>
      <c r="E19" s="91">
        <f>RASHODI_2022!C16</f>
        <v>47000</v>
      </c>
      <c r="F19" s="91"/>
      <c r="G19" s="92"/>
      <c r="H19" s="92"/>
      <c r="I19" s="93"/>
    </row>
    <row r="20" spans="1:9" s="73" customFormat="1" ht="34.5" customHeight="1">
      <c r="A20" s="237" t="s">
        <v>126</v>
      </c>
      <c r="B20" s="86"/>
      <c r="C20" s="91"/>
      <c r="D20" s="91"/>
      <c r="E20" s="91">
        <f>RASHODI_2022!C15</f>
        <v>60000</v>
      </c>
      <c r="F20" s="91"/>
      <c r="G20" s="92"/>
      <c r="H20" s="92"/>
      <c r="I20" s="93"/>
    </row>
    <row r="21" spans="1:9" s="73" customFormat="1" ht="34.5" customHeight="1">
      <c r="A21" s="237" t="s">
        <v>201</v>
      </c>
      <c r="B21" s="86"/>
      <c r="C21" s="86"/>
      <c r="D21" s="86"/>
      <c r="E21" s="86"/>
      <c r="F21" s="86"/>
      <c r="G21" s="91">
        <f>RASHODI_2022!C21</f>
        <v>912</v>
      </c>
      <c r="H21" s="91"/>
      <c r="I21" s="297"/>
    </row>
    <row r="22" spans="1:9" s="73" customFormat="1" ht="34.5" customHeight="1" thickBot="1">
      <c r="A22" s="276" t="s">
        <v>184</v>
      </c>
      <c r="B22" s="259"/>
      <c r="C22" s="259"/>
      <c r="D22" s="259"/>
      <c r="E22" s="259"/>
      <c r="F22" s="259"/>
      <c r="G22" s="259"/>
      <c r="H22" s="259">
        <f>RASHODI_2022!C23</f>
        <v>296374</v>
      </c>
      <c r="I22" s="258"/>
    </row>
    <row r="23" spans="1:9" s="73" customFormat="1" ht="27.75" customHeight="1" thickBot="1">
      <c r="A23" s="78" t="s">
        <v>98</v>
      </c>
      <c r="B23" s="94">
        <f aca="true" t="shared" si="0" ref="B23:I23">SUM(B5:B22)</f>
        <v>1096170</v>
      </c>
      <c r="C23" s="94">
        <f t="shared" si="0"/>
        <v>0</v>
      </c>
      <c r="D23" s="94">
        <f t="shared" si="0"/>
        <v>58000</v>
      </c>
      <c r="E23" s="94">
        <f t="shared" si="0"/>
        <v>7355680</v>
      </c>
      <c r="F23" s="94">
        <f t="shared" si="0"/>
        <v>10500</v>
      </c>
      <c r="G23" s="94">
        <f t="shared" si="0"/>
        <v>912</v>
      </c>
      <c r="H23" s="94">
        <f t="shared" si="0"/>
        <v>296374</v>
      </c>
      <c r="I23" s="95">
        <f t="shared" si="0"/>
        <v>0</v>
      </c>
    </row>
    <row r="24" spans="1:9" s="73" customFormat="1" ht="28.5" customHeight="1" thickBot="1">
      <c r="A24" s="78" t="s">
        <v>162</v>
      </c>
      <c r="B24" s="379">
        <f>B23+C23+D23+E23+F23+G23+H23</f>
        <v>8817636</v>
      </c>
      <c r="C24" s="380"/>
      <c r="D24" s="380"/>
      <c r="E24" s="380"/>
      <c r="F24" s="380"/>
      <c r="G24" s="380"/>
      <c r="H24" s="380"/>
      <c r="I24" s="381"/>
    </row>
    <row r="25" spans="3:5" ht="32.25" customHeight="1">
      <c r="C25" s="99"/>
      <c r="D25" s="98"/>
      <c r="E25" s="100"/>
    </row>
    <row r="26" spans="1:9" ht="24" customHeight="1" thickBot="1">
      <c r="A26" s="298"/>
      <c r="B26" s="299"/>
      <c r="C26" s="299"/>
      <c r="D26" s="299"/>
      <c r="E26" s="299"/>
      <c r="F26" s="299"/>
      <c r="G26" s="299"/>
      <c r="H26" s="299"/>
      <c r="I26" s="300" t="s">
        <v>4</v>
      </c>
    </row>
    <row r="27" spans="1:9" ht="81" customHeight="1" thickBot="1">
      <c r="A27" s="301" t="s">
        <v>102</v>
      </c>
      <c r="B27" s="369" t="s">
        <v>163</v>
      </c>
      <c r="C27" s="370"/>
      <c r="D27" s="370"/>
      <c r="E27" s="370"/>
      <c r="F27" s="370"/>
      <c r="G27" s="370"/>
      <c r="H27" s="370"/>
      <c r="I27" s="371"/>
    </row>
    <row r="28" spans="1:9" ht="46.5" customHeight="1" thickBot="1">
      <c r="A28" s="302" t="s">
        <v>103</v>
      </c>
      <c r="B28" s="303" t="s">
        <v>94</v>
      </c>
      <c r="C28" s="303" t="s">
        <v>74</v>
      </c>
      <c r="D28" s="303" t="s">
        <v>95</v>
      </c>
      <c r="E28" s="303" t="s">
        <v>33</v>
      </c>
      <c r="F28" s="303" t="s">
        <v>96</v>
      </c>
      <c r="G28" s="303" t="s">
        <v>25</v>
      </c>
      <c r="H28" s="304" t="s">
        <v>97</v>
      </c>
      <c r="I28" s="305" t="s">
        <v>104</v>
      </c>
    </row>
    <row r="29" spans="1:9" ht="33" customHeight="1">
      <c r="A29" s="306" t="s">
        <v>105</v>
      </c>
      <c r="B29" s="307"/>
      <c r="C29" s="308"/>
      <c r="D29" s="307"/>
      <c r="E29" s="307">
        <v>0</v>
      </c>
      <c r="F29" s="307"/>
      <c r="G29" s="309"/>
      <c r="H29" s="310"/>
      <c r="I29" s="311"/>
    </row>
    <row r="30" spans="1:9" ht="35.25" customHeight="1">
      <c r="A30" s="306" t="s">
        <v>156</v>
      </c>
      <c r="B30" s="307"/>
      <c r="C30" s="308"/>
      <c r="D30" s="307"/>
      <c r="E30" s="312">
        <v>6015000</v>
      </c>
      <c r="F30" s="307"/>
      <c r="G30" s="309"/>
      <c r="H30" s="310"/>
      <c r="I30" s="311"/>
    </row>
    <row r="31" spans="1:9" ht="52.5" customHeight="1">
      <c r="A31" s="306" t="s">
        <v>200</v>
      </c>
      <c r="B31" s="307"/>
      <c r="C31" s="308"/>
      <c r="D31" s="307"/>
      <c r="E31" s="307"/>
      <c r="F31" s="307"/>
      <c r="G31" s="309"/>
      <c r="H31" s="310"/>
      <c r="I31" s="311"/>
    </row>
    <row r="32" spans="1:9" ht="37.5" customHeight="1">
      <c r="A32" s="306" t="s">
        <v>157</v>
      </c>
      <c r="B32" s="307"/>
      <c r="C32" s="308"/>
      <c r="D32" s="307"/>
      <c r="E32" s="312">
        <v>825000</v>
      </c>
      <c r="F32" s="307"/>
      <c r="G32" s="309"/>
      <c r="H32" s="310"/>
      <c r="I32" s="311"/>
    </row>
    <row r="33" spans="1:9" ht="42.75" customHeight="1">
      <c r="A33" s="306" t="s">
        <v>202</v>
      </c>
      <c r="B33" s="307"/>
      <c r="C33" s="308"/>
      <c r="D33" s="307"/>
      <c r="E33" s="312">
        <v>5000</v>
      </c>
      <c r="F33" s="307"/>
      <c r="G33" s="309"/>
      <c r="H33" s="310"/>
      <c r="I33" s="311"/>
    </row>
    <row r="34" spans="1:9" ht="49.5" customHeight="1">
      <c r="A34" s="306" t="s">
        <v>127</v>
      </c>
      <c r="B34" s="307"/>
      <c r="C34" s="308"/>
      <c r="D34" s="307"/>
      <c r="E34" s="312">
        <v>406500</v>
      </c>
      <c r="F34" s="307"/>
      <c r="G34" s="309"/>
      <c r="H34" s="310"/>
      <c r="I34" s="311"/>
    </row>
    <row r="35" spans="1:9" ht="42" customHeight="1">
      <c r="A35" s="306" t="s">
        <v>130</v>
      </c>
      <c r="B35" s="307"/>
      <c r="C35" s="308"/>
      <c r="D35" s="307"/>
      <c r="E35" s="312">
        <v>17000</v>
      </c>
      <c r="F35" s="307"/>
      <c r="G35" s="309"/>
      <c r="H35" s="310"/>
      <c r="I35" s="311"/>
    </row>
    <row r="36" spans="1:9" ht="36.75" customHeight="1">
      <c r="A36" s="306" t="s">
        <v>106</v>
      </c>
      <c r="B36" s="307"/>
      <c r="C36" s="308"/>
      <c r="D36" s="312">
        <v>55000</v>
      </c>
      <c r="E36" s="307"/>
      <c r="F36" s="307"/>
      <c r="G36" s="309"/>
      <c r="H36" s="310"/>
      <c r="I36" s="311"/>
    </row>
    <row r="37" spans="1:9" ht="45" customHeight="1">
      <c r="A37" s="306" t="s">
        <v>107</v>
      </c>
      <c r="B37" s="307"/>
      <c r="C37" s="308"/>
      <c r="D37" s="307"/>
      <c r="E37" s="307"/>
      <c r="F37" s="307"/>
      <c r="G37" s="309">
        <v>1000</v>
      </c>
      <c r="H37" s="310"/>
      <c r="I37" s="311"/>
    </row>
    <row r="38" spans="1:9" ht="47.25" customHeight="1">
      <c r="A38" s="306" t="s">
        <v>128</v>
      </c>
      <c r="B38" s="312">
        <v>35000</v>
      </c>
      <c r="C38" s="308"/>
      <c r="D38" s="307"/>
      <c r="E38" s="307"/>
      <c r="F38" s="307"/>
      <c r="G38" s="309"/>
      <c r="H38" s="310"/>
      <c r="I38" s="311"/>
    </row>
    <row r="39" spans="1:9" ht="48.75" customHeight="1">
      <c r="A39" s="306" t="s">
        <v>108</v>
      </c>
      <c r="B39" s="307"/>
      <c r="C39" s="308"/>
      <c r="D39" s="312">
        <v>4000</v>
      </c>
      <c r="E39" s="307"/>
      <c r="F39" s="307"/>
      <c r="G39" s="309"/>
      <c r="H39" s="310"/>
      <c r="I39" s="311"/>
    </row>
    <row r="40" spans="1:9" ht="41.25" customHeight="1">
      <c r="A40" s="306" t="s">
        <v>109</v>
      </c>
      <c r="B40" s="307"/>
      <c r="C40" s="307">
        <v>0</v>
      </c>
      <c r="D40" s="307"/>
      <c r="E40" s="307"/>
      <c r="F40" s="307"/>
      <c r="G40" s="309"/>
      <c r="H40" s="310"/>
      <c r="I40" s="311"/>
    </row>
    <row r="41" spans="1:9" ht="41.25" customHeight="1">
      <c r="A41" s="306" t="s">
        <v>110</v>
      </c>
      <c r="B41" s="308"/>
      <c r="C41" s="308"/>
      <c r="D41" s="308"/>
      <c r="E41" s="308"/>
      <c r="F41" s="313">
        <v>10500</v>
      </c>
      <c r="G41" s="314"/>
      <c r="H41" s="315"/>
      <c r="I41" s="316"/>
    </row>
    <row r="42" spans="1:9" s="73" customFormat="1" ht="30" customHeight="1">
      <c r="A42" s="306" t="s">
        <v>111</v>
      </c>
      <c r="B42" s="313">
        <v>1043000</v>
      </c>
      <c r="C42" s="308"/>
      <c r="D42" s="308"/>
      <c r="E42" s="308"/>
      <c r="F42" s="308"/>
      <c r="G42" s="314"/>
      <c r="H42" s="315"/>
      <c r="I42" s="316"/>
    </row>
    <row r="43" spans="1:9" s="73" customFormat="1" ht="39">
      <c r="A43" s="306" t="s">
        <v>125</v>
      </c>
      <c r="B43" s="308"/>
      <c r="C43" s="308"/>
      <c r="D43" s="308"/>
      <c r="E43" s="313">
        <v>48000</v>
      </c>
      <c r="F43" s="308"/>
      <c r="G43" s="314"/>
      <c r="H43" s="315"/>
      <c r="I43" s="316"/>
    </row>
    <row r="44" spans="1:9" ht="26.25">
      <c r="A44" s="306" t="s">
        <v>126</v>
      </c>
      <c r="B44" s="308"/>
      <c r="C44" s="308"/>
      <c r="D44" s="308"/>
      <c r="E44" s="313">
        <v>60000</v>
      </c>
      <c r="F44" s="308"/>
      <c r="G44" s="314"/>
      <c r="H44" s="315"/>
      <c r="I44" s="316"/>
    </row>
    <row r="45" spans="1:9" ht="26.25">
      <c r="A45" s="306" t="s">
        <v>201</v>
      </c>
      <c r="B45" s="308"/>
      <c r="C45" s="308"/>
      <c r="D45" s="308"/>
      <c r="E45" s="308"/>
      <c r="F45" s="308"/>
      <c r="G45" s="308">
        <v>912</v>
      </c>
      <c r="H45" s="308"/>
      <c r="I45" s="317"/>
    </row>
    <row r="46" spans="1:9" ht="15.75" thickBot="1">
      <c r="A46" s="318" t="s">
        <v>204</v>
      </c>
      <c r="B46" s="319"/>
      <c r="C46" s="319"/>
      <c r="D46" s="319"/>
      <c r="E46" s="319"/>
      <c r="F46" s="319"/>
      <c r="G46" s="319"/>
      <c r="H46" s="320">
        <v>86980</v>
      </c>
      <c r="I46" s="321"/>
    </row>
    <row r="47" spans="1:9" ht="58.5" customHeight="1" thickBot="1">
      <c r="A47" s="318" t="s">
        <v>98</v>
      </c>
      <c r="B47" s="322">
        <f aca="true" t="shared" si="1" ref="B47:I47">SUM(B29:B46)</f>
        <v>1078000</v>
      </c>
      <c r="C47" s="323">
        <f t="shared" si="1"/>
        <v>0</v>
      </c>
      <c r="D47" s="324">
        <f t="shared" si="1"/>
        <v>59000</v>
      </c>
      <c r="E47" s="324">
        <f t="shared" si="1"/>
        <v>7376500</v>
      </c>
      <c r="F47" s="324">
        <f t="shared" si="1"/>
        <v>10500</v>
      </c>
      <c r="G47" s="323">
        <f t="shared" si="1"/>
        <v>1912</v>
      </c>
      <c r="H47" s="324">
        <f t="shared" si="1"/>
        <v>86980</v>
      </c>
      <c r="I47" s="325">
        <f t="shared" si="1"/>
        <v>0</v>
      </c>
    </row>
    <row r="48" spans="1:9" ht="48.75" customHeight="1" thickBot="1">
      <c r="A48" s="318" t="s">
        <v>205</v>
      </c>
      <c r="B48" s="372">
        <f>SUM(B47:I47)</f>
        <v>8612892</v>
      </c>
      <c r="C48" s="373"/>
      <c r="D48" s="373"/>
      <c r="E48" s="373"/>
      <c r="F48" s="373"/>
      <c r="G48" s="373"/>
      <c r="H48" s="373"/>
      <c r="I48" s="374"/>
    </row>
    <row r="49" ht="27.75" customHeight="1"/>
    <row r="50" spans="1:9" ht="45" customHeight="1" thickBot="1">
      <c r="A50" s="298"/>
      <c r="B50" s="299"/>
      <c r="C50" s="299"/>
      <c r="D50" s="299"/>
      <c r="E50" s="299"/>
      <c r="F50" s="299"/>
      <c r="G50" s="299"/>
      <c r="H50" s="299"/>
      <c r="I50" s="300" t="s">
        <v>4</v>
      </c>
    </row>
    <row r="51" spans="1:9" ht="57" customHeight="1" thickBot="1">
      <c r="A51" s="301" t="s">
        <v>102</v>
      </c>
      <c r="B51" s="369" t="s">
        <v>203</v>
      </c>
      <c r="C51" s="370"/>
      <c r="D51" s="370"/>
      <c r="E51" s="370"/>
      <c r="F51" s="370"/>
      <c r="G51" s="370"/>
      <c r="H51" s="370"/>
      <c r="I51" s="371"/>
    </row>
    <row r="52" spans="1:9" ht="33.75" customHeight="1" thickBot="1">
      <c r="A52" s="302" t="s">
        <v>103</v>
      </c>
      <c r="B52" s="303" t="s">
        <v>94</v>
      </c>
      <c r="C52" s="303" t="s">
        <v>74</v>
      </c>
      <c r="D52" s="303" t="s">
        <v>95</v>
      </c>
      <c r="E52" s="303" t="s">
        <v>33</v>
      </c>
      <c r="F52" s="303" t="s">
        <v>96</v>
      </c>
      <c r="G52" s="303" t="s">
        <v>25</v>
      </c>
      <c r="H52" s="304" t="s">
        <v>97</v>
      </c>
      <c r="I52" s="305" t="s">
        <v>104</v>
      </c>
    </row>
    <row r="53" spans="1:9" ht="39">
      <c r="A53" s="306" t="s">
        <v>105</v>
      </c>
      <c r="B53" s="307"/>
      <c r="C53" s="308"/>
      <c r="D53" s="307"/>
      <c r="E53" s="307">
        <v>0</v>
      </c>
      <c r="F53" s="307"/>
      <c r="G53" s="309"/>
      <c r="H53" s="310"/>
      <c r="I53" s="311"/>
    </row>
    <row r="54" spans="1:9" ht="42" customHeight="1">
      <c r="A54" s="306" t="s">
        <v>156</v>
      </c>
      <c r="B54" s="307"/>
      <c r="C54" s="308"/>
      <c r="D54" s="307"/>
      <c r="E54" s="312">
        <v>6015500</v>
      </c>
      <c r="F54" s="307"/>
      <c r="G54" s="309"/>
      <c r="H54" s="310"/>
      <c r="I54" s="311"/>
    </row>
    <row r="55" spans="1:9" ht="47.25" customHeight="1">
      <c r="A55" s="306" t="s">
        <v>200</v>
      </c>
      <c r="B55" s="307"/>
      <c r="C55" s="308"/>
      <c r="D55" s="307"/>
      <c r="E55" s="307"/>
      <c r="F55" s="307"/>
      <c r="G55" s="309"/>
      <c r="H55" s="310"/>
      <c r="I55" s="311"/>
    </row>
    <row r="56" spans="1:9" ht="42" customHeight="1">
      <c r="A56" s="306" t="s">
        <v>157</v>
      </c>
      <c r="B56" s="307"/>
      <c r="C56" s="308"/>
      <c r="D56" s="307"/>
      <c r="E56" s="312">
        <v>827000</v>
      </c>
      <c r="F56" s="307"/>
      <c r="G56" s="309"/>
      <c r="H56" s="310"/>
      <c r="I56" s="311"/>
    </row>
    <row r="57" spans="1:9" ht="40.5" customHeight="1">
      <c r="A57" s="306" t="s">
        <v>202</v>
      </c>
      <c r="B57" s="307"/>
      <c r="C57" s="308"/>
      <c r="D57" s="307"/>
      <c r="E57" s="312">
        <v>5000</v>
      </c>
      <c r="F57" s="307"/>
      <c r="G57" s="309"/>
      <c r="H57" s="310"/>
      <c r="I57" s="311"/>
    </row>
    <row r="58" spans="1:9" ht="52.5">
      <c r="A58" s="306" t="s">
        <v>127</v>
      </c>
      <c r="B58" s="307"/>
      <c r="C58" s="308"/>
      <c r="D58" s="307"/>
      <c r="E58" s="312">
        <v>422500</v>
      </c>
      <c r="F58" s="307"/>
      <c r="G58" s="309"/>
      <c r="H58" s="310"/>
      <c r="I58" s="311"/>
    </row>
    <row r="59" spans="1:9" ht="36.75" customHeight="1">
      <c r="A59" s="306" t="s">
        <v>130</v>
      </c>
      <c r="B59" s="307"/>
      <c r="C59" s="308"/>
      <c r="D59" s="307"/>
      <c r="E59" s="312">
        <v>0</v>
      </c>
      <c r="F59" s="307"/>
      <c r="G59" s="309"/>
      <c r="H59" s="310"/>
      <c r="I59" s="311"/>
    </row>
    <row r="60" spans="1:9" ht="40.5" customHeight="1">
      <c r="A60" s="306" t="s">
        <v>106</v>
      </c>
      <c r="B60" s="307"/>
      <c r="C60" s="308"/>
      <c r="D60" s="312">
        <v>56000</v>
      </c>
      <c r="E60" s="307"/>
      <c r="F60" s="307"/>
      <c r="G60" s="309"/>
      <c r="H60" s="310"/>
      <c r="I60" s="311"/>
    </row>
    <row r="61" spans="1:9" ht="40.5" customHeight="1">
      <c r="A61" s="306" t="s">
        <v>107</v>
      </c>
      <c r="B61" s="307"/>
      <c r="C61" s="308"/>
      <c r="D61" s="307"/>
      <c r="E61" s="307"/>
      <c r="F61" s="307"/>
      <c r="G61" s="309">
        <v>1000</v>
      </c>
      <c r="H61" s="310"/>
      <c r="I61" s="311"/>
    </row>
    <row r="62" spans="1:9" s="73" customFormat="1" ht="39">
      <c r="A62" s="306" t="s">
        <v>128</v>
      </c>
      <c r="B62" s="312">
        <v>35500</v>
      </c>
      <c r="C62" s="308"/>
      <c r="D62" s="307"/>
      <c r="E62" s="307"/>
      <c r="F62" s="307"/>
      <c r="G62" s="309"/>
      <c r="H62" s="310"/>
      <c r="I62" s="311"/>
    </row>
    <row r="63" spans="1:9" s="73" customFormat="1" ht="39">
      <c r="A63" s="306" t="s">
        <v>108</v>
      </c>
      <c r="B63" s="307"/>
      <c r="C63" s="308"/>
      <c r="D63" s="312">
        <v>4500</v>
      </c>
      <c r="E63" s="307"/>
      <c r="F63" s="307"/>
      <c r="G63" s="309"/>
      <c r="H63" s="310"/>
      <c r="I63" s="311"/>
    </row>
    <row r="64" spans="1:9" ht="26.25">
      <c r="A64" s="306" t="s">
        <v>109</v>
      </c>
      <c r="B64" s="307"/>
      <c r="C64" s="307">
        <v>0</v>
      </c>
      <c r="D64" s="307"/>
      <c r="E64" s="307"/>
      <c r="F64" s="307"/>
      <c r="G64" s="309"/>
      <c r="H64" s="310"/>
      <c r="I64" s="311"/>
    </row>
    <row r="65" spans="1:9" ht="39">
      <c r="A65" s="306" t="s">
        <v>110</v>
      </c>
      <c r="B65" s="308"/>
      <c r="C65" s="308"/>
      <c r="D65" s="308"/>
      <c r="E65" s="308"/>
      <c r="F65" s="313">
        <v>10500</v>
      </c>
      <c r="G65" s="314"/>
      <c r="H65" s="315"/>
      <c r="I65" s="316"/>
    </row>
    <row r="66" spans="1:9" ht="26.25">
      <c r="A66" s="306" t="s">
        <v>111</v>
      </c>
      <c r="B66" s="313">
        <v>1044000</v>
      </c>
      <c r="C66" s="308"/>
      <c r="D66" s="308"/>
      <c r="E66" s="308"/>
      <c r="F66" s="308"/>
      <c r="G66" s="314"/>
      <c r="H66" s="315"/>
      <c r="I66" s="316"/>
    </row>
    <row r="67" spans="1:9" ht="39">
      <c r="A67" s="306" t="s">
        <v>125</v>
      </c>
      <c r="B67" s="308"/>
      <c r="C67" s="308"/>
      <c r="D67" s="308"/>
      <c r="E67" s="313">
        <v>49000</v>
      </c>
      <c r="F67" s="308"/>
      <c r="G67" s="314"/>
      <c r="H67" s="315"/>
      <c r="I67" s="316"/>
    </row>
    <row r="68" spans="1:9" ht="26.25">
      <c r="A68" s="306" t="s">
        <v>126</v>
      </c>
      <c r="B68" s="308"/>
      <c r="C68" s="308"/>
      <c r="D68" s="308"/>
      <c r="E68" s="313">
        <v>60000</v>
      </c>
      <c r="F68" s="308"/>
      <c r="G68" s="314"/>
      <c r="H68" s="315"/>
      <c r="I68" s="316"/>
    </row>
    <row r="69" spans="1:9" ht="26.25">
      <c r="A69" s="306" t="s">
        <v>201</v>
      </c>
      <c r="B69" s="308"/>
      <c r="C69" s="308"/>
      <c r="D69" s="308"/>
      <c r="E69" s="308"/>
      <c r="F69" s="308"/>
      <c r="G69" s="308">
        <v>912</v>
      </c>
      <c r="H69" s="308"/>
      <c r="I69" s="317"/>
    </row>
    <row r="70" spans="1:9" ht="15.75" thickBot="1">
      <c r="A70" s="318" t="s">
        <v>206</v>
      </c>
      <c r="B70" s="319"/>
      <c r="C70" s="319"/>
      <c r="D70" s="319"/>
      <c r="E70" s="319"/>
      <c r="F70" s="319"/>
      <c r="G70" s="319"/>
      <c r="H70" s="320">
        <v>0</v>
      </c>
      <c r="I70" s="321"/>
    </row>
    <row r="71" spans="1:9" ht="13.5" customHeight="1" thickBot="1">
      <c r="A71" s="318" t="s">
        <v>98</v>
      </c>
      <c r="B71" s="322">
        <f aca="true" t="shared" si="2" ref="B71:I71">SUM(B53:B70)</f>
        <v>1079500</v>
      </c>
      <c r="C71" s="323">
        <f t="shared" si="2"/>
        <v>0</v>
      </c>
      <c r="D71" s="324">
        <f t="shared" si="2"/>
        <v>60500</v>
      </c>
      <c r="E71" s="324">
        <f t="shared" si="2"/>
        <v>7379000</v>
      </c>
      <c r="F71" s="324">
        <f t="shared" si="2"/>
        <v>10500</v>
      </c>
      <c r="G71" s="323">
        <f t="shared" si="2"/>
        <v>1912</v>
      </c>
      <c r="H71" s="324">
        <f t="shared" si="2"/>
        <v>0</v>
      </c>
      <c r="I71" s="325">
        <f t="shared" si="2"/>
        <v>0</v>
      </c>
    </row>
    <row r="72" spans="1:9" ht="27" thickBot="1">
      <c r="A72" s="318" t="s">
        <v>207</v>
      </c>
      <c r="B72" s="372">
        <f>SUM(B71:I71)</f>
        <v>8531412</v>
      </c>
      <c r="C72" s="373"/>
      <c r="D72" s="373"/>
      <c r="E72" s="373"/>
      <c r="F72" s="373"/>
      <c r="G72" s="373"/>
      <c r="H72" s="373"/>
      <c r="I72" s="374"/>
    </row>
    <row r="73" ht="13.5" customHeight="1"/>
    <row r="74" ht="22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22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111" ht="28.5" customHeight="1"/>
    <row r="135" ht="11.25" customHeight="1"/>
    <row r="136" ht="24" customHeight="1"/>
    <row r="137" ht="15" customHeight="1"/>
    <row r="138" ht="11.25" customHeight="1"/>
    <row r="140" ht="13.5" customHeight="1"/>
    <row r="141" ht="12.75" customHeight="1"/>
    <row r="142" ht="12.75" customHeight="1"/>
    <row r="148" ht="19.5" customHeight="1"/>
    <row r="149" ht="15" customHeight="1"/>
    <row r="156" ht="22.5" customHeight="1"/>
    <row r="161" ht="13.5" customHeight="1"/>
    <row r="162" ht="13.5" customHeight="1"/>
    <row r="163" ht="13.5" customHeight="1"/>
    <row r="175" spans="1:9" s="101" customFormat="1" ht="18" customHeight="1">
      <c r="A175" s="97"/>
      <c r="B175" s="97"/>
      <c r="C175" s="97"/>
      <c r="D175" s="102"/>
      <c r="E175" s="96"/>
      <c r="F175" s="96"/>
      <c r="G175" s="96"/>
      <c r="H175" s="96"/>
      <c r="I175" s="96"/>
    </row>
    <row r="176" ht="28.5" customHeight="1"/>
    <row r="180" ht="17.25" customHeight="1"/>
    <row r="181" ht="13.5" customHeight="1"/>
    <row r="187" ht="22.5" customHeight="1"/>
    <row r="188" ht="22.5" customHeight="1"/>
  </sheetData>
  <sheetProtection/>
  <mergeCells count="7">
    <mergeCell ref="B51:I51"/>
    <mergeCell ref="B72:I72"/>
    <mergeCell ref="A1:I1"/>
    <mergeCell ref="B3:I3"/>
    <mergeCell ref="B24:I24"/>
    <mergeCell ref="B27:I27"/>
    <mergeCell ref="B48:I48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4">
      <selection activeCell="K14" sqref="K1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84"/>
      <c r="B1" s="384"/>
      <c r="C1" s="384"/>
      <c r="D1" s="384"/>
      <c r="E1" s="384"/>
      <c r="F1" s="384"/>
      <c r="G1" s="384"/>
      <c r="H1" s="384"/>
    </row>
    <row r="2" spans="1:8" s="3" customFormat="1" ht="26.25" customHeight="1">
      <c r="A2" s="384" t="s">
        <v>112</v>
      </c>
      <c r="B2" s="384"/>
      <c r="C2" s="384"/>
      <c r="D2" s="384"/>
      <c r="E2" s="384"/>
      <c r="F2" s="384"/>
      <c r="G2" s="385"/>
      <c r="H2" s="385"/>
    </row>
    <row r="3" spans="1:5" ht="9" customHeight="1">
      <c r="A3" s="4"/>
      <c r="B3" s="5"/>
      <c r="C3" s="5"/>
      <c r="D3" s="5"/>
      <c r="E3" s="5"/>
    </row>
    <row r="4" spans="1:8" ht="27.75" customHeight="1">
      <c r="A4" s="6"/>
      <c r="B4" s="7"/>
      <c r="C4" s="7"/>
      <c r="D4" s="8"/>
      <c r="E4" s="9"/>
      <c r="F4" s="10" t="s">
        <v>193</v>
      </c>
      <c r="G4" s="10" t="s">
        <v>194</v>
      </c>
      <c r="H4" s="271" t="s">
        <v>195</v>
      </c>
    </row>
    <row r="5" spans="1:8" ht="27.75" customHeight="1">
      <c r="A5" s="386" t="s">
        <v>113</v>
      </c>
      <c r="B5" s="387"/>
      <c r="C5" s="387"/>
      <c r="D5" s="387"/>
      <c r="E5" s="383"/>
      <c r="F5" s="12">
        <v>8521262</v>
      </c>
      <c r="G5" s="12">
        <v>8525912</v>
      </c>
      <c r="H5" s="12">
        <v>8531412</v>
      </c>
    </row>
    <row r="6" spans="1:8" ht="22.5" customHeight="1">
      <c r="A6" s="386" t="s">
        <v>114</v>
      </c>
      <c r="B6" s="387"/>
      <c r="C6" s="387"/>
      <c r="D6" s="387"/>
      <c r="E6" s="383"/>
      <c r="F6" s="12">
        <f>F5-F7</f>
        <v>8520350</v>
      </c>
      <c r="G6" s="12">
        <f>G5-G7</f>
        <v>8525000</v>
      </c>
      <c r="H6" s="12">
        <f>H5-H7</f>
        <v>8530500</v>
      </c>
    </row>
    <row r="7" spans="1:8" ht="22.5" customHeight="1">
      <c r="A7" s="382" t="s">
        <v>115</v>
      </c>
      <c r="B7" s="383"/>
      <c r="C7" s="383"/>
      <c r="D7" s="383"/>
      <c r="E7" s="383"/>
      <c r="F7" s="12">
        <v>912</v>
      </c>
      <c r="G7" s="12">
        <v>912</v>
      </c>
      <c r="H7" s="12">
        <v>912</v>
      </c>
    </row>
    <row r="8" spans="1:8" ht="22.5" customHeight="1">
      <c r="A8" s="14" t="s">
        <v>116</v>
      </c>
      <c r="B8" s="11"/>
      <c r="C8" s="11"/>
      <c r="D8" s="11"/>
      <c r="E8" s="11"/>
      <c r="F8" s="12">
        <v>8730656</v>
      </c>
      <c r="G8" s="12">
        <v>8612892</v>
      </c>
      <c r="H8" s="12">
        <v>8531412</v>
      </c>
    </row>
    <row r="9" spans="1:8" ht="22.5" customHeight="1">
      <c r="A9" s="388" t="s">
        <v>117</v>
      </c>
      <c r="B9" s="387"/>
      <c r="C9" s="387"/>
      <c r="D9" s="387"/>
      <c r="E9" s="389"/>
      <c r="F9" s="13">
        <f>F8-F10</f>
        <v>8634244</v>
      </c>
      <c r="G9" s="13">
        <f>G8-G10</f>
        <v>8562892</v>
      </c>
      <c r="H9" s="13">
        <f>H8-H10</f>
        <v>8481412</v>
      </c>
    </row>
    <row r="10" spans="1:8" ht="22.5" customHeight="1">
      <c r="A10" s="382" t="s">
        <v>118</v>
      </c>
      <c r="B10" s="383"/>
      <c r="C10" s="383"/>
      <c r="D10" s="383"/>
      <c r="E10" s="383"/>
      <c r="F10" s="13">
        <v>96412</v>
      </c>
      <c r="G10" s="13">
        <v>50000</v>
      </c>
      <c r="H10" s="13">
        <v>50000</v>
      </c>
    </row>
    <row r="11" spans="1:8" ht="22.5" customHeight="1">
      <c r="A11" s="388" t="s">
        <v>119</v>
      </c>
      <c r="B11" s="387"/>
      <c r="C11" s="387"/>
      <c r="D11" s="387"/>
      <c r="E11" s="387"/>
      <c r="F11" s="13">
        <f>+F5-F8</f>
        <v>-209394</v>
      </c>
      <c r="G11" s="13">
        <f>+G5-G8</f>
        <v>-86980</v>
      </c>
      <c r="H11" s="13">
        <f>+H5-H8</f>
        <v>0</v>
      </c>
    </row>
    <row r="12" spans="1:8" ht="25.5" customHeight="1">
      <c r="A12" s="384"/>
      <c r="B12" s="391"/>
      <c r="C12" s="391"/>
      <c r="D12" s="391"/>
      <c r="E12" s="391"/>
      <c r="F12" s="392"/>
      <c r="G12" s="392"/>
      <c r="H12" s="392"/>
    </row>
    <row r="13" spans="1:8" ht="27.75" customHeight="1">
      <c r="A13" s="6"/>
      <c r="B13" s="7"/>
      <c r="C13" s="7"/>
      <c r="D13" s="8"/>
      <c r="E13" s="9"/>
      <c r="F13" s="10" t="s">
        <v>193</v>
      </c>
      <c r="G13" s="10" t="s">
        <v>194</v>
      </c>
      <c r="H13" s="271" t="s">
        <v>195</v>
      </c>
    </row>
    <row r="14" spans="1:8" ht="22.5" customHeight="1">
      <c r="A14" s="393" t="s">
        <v>120</v>
      </c>
      <c r="B14" s="394"/>
      <c r="C14" s="394"/>
      <c r="D14" s="394"/>
      <c r="E14" s="395"/>
      <c r="F14" s="16">
        <v>296374</v>
      </c>
      <c r="G14" s="16">
        <v>86980</v>
      </c>
      <c r="H14" s="13">
        <v>0</v>
      </c>
    </row>
    <row r="15" spans="1:8" s="2" customFormat="1" ht="25.5" customHeight="1">
      <c r="A15" s="390"/>
      <c r="B15" s="391"/>
      <c r="C15" s="391"/>
      <c r="D15" s="391"/>
      <c r="E15" s="391"/>
      <c r="F15" s="392"/>
      <c r="G15" s="392"/>
      <c r="H15" s="392"/>
    </row>
    <row r="16" spans="1:8" s="2" customFormat="1" ht="27.75" customHeight="1">
      <c r="A16" s="6"/>
      <c r="B16" s="7"/>
      <c r="C16" s="7"/>
      <c r="D16" s="8"/>
      <c r="E16" s="9"/>
      <c r="F16" s="10" t="s">
        <v>193</v>
      </c>
      <c r="G16" s="10" t="s">
        <v>194</v>
      </c>
      <c r="H16" s="271" t="s">
        <v>195</v>
      </c>
    </row>
    <row r="17" spans="1:8" s="2" customFormat="1" ht="22.5" customHeight="1">
      <c r="A17" s="386" t="s">
        <v>121</v>
      </c>
      <c r="B17" s="387"/>
      <c r="C17" s="387"/>
      <c r="D17" s="387"/>
      <c r="E17" s="387"/>
      <c r="F17" s="12"/>
      <c r="G17" s="12"/>
      <c r="H17" s="12"/>
    </row>
    <row r="18" spans="1:8" s="2" customFormat="1" ht="31.5" customHeight="1">
      <c r="A18" s="386" t="s">
        <v>122</v>
      </c>
      <c r="B18" s="387"/>
      <c r="C18" s="387"/>
      <c r="D18" s="387"/>
      <c r="E18" s="387"/>
      <c r="F18" s="12"/>
      <c r="G18" s="12"/>
      <c r="H18" s="12"/>
    </row>
    <row r="19" spans="1:8" s="2" customFormat="1" ht="22.5" customHeight="1">
      <c r="A19" s="388" t="s">
        <v>123</v>
      </c>
      <c r="B19" s="387"/>
      <c r="C19" s="387"/>
      <c r="D19" s="387"/>
      <c r="E19" s="387"/>
      <c r="F19" s="12"/>
      <c r="G19" s="12"/>
      <c r="H19" s="12"/>
    </row>
    <row r="20" spans="1:8" s="2" customFormat="1" ht="15" customHeight="1">
      <c r="A20" s="17"/>
      <c r="B20" s="18"/>
      <c r="C20" s="15"/>
      <c r="D20" s="19"/>
      <c r="E20" s="18"/>
      <c r="F20" s="20"/>
      <c r="G20" s="20"/>
      <c r="H20" s="20"/>
    </row>
    <row r="21" spans="1:8" s="2" customFormat="1" ht="22.5" customHeight="1">
      <c r="A21" s="388" t="s">
        <v>124</v>
      </c>
      <c r="B21" s="387"/>
      <c r="C21" s="387"/>
      <c r="D21" s="387"/>
      <c r="E21" s="387"/>
      <c r="F21" s="12">
        <f>SUM(F11,F14,F19)</f>
        <v>86980</v>
      </c>
      <c r="G21" s="12">
        <f>SUM(G11,G14,G19)</f>
        <v>0</v>
      </c>
      <c r="H21" s="12">
        <f>SUM(H11,H14,H19)</f>
        <v>0</v>
      </c>
    </row>
    <row r="22" spans="1:7" s="2" customFormat="1" ht="18" customHeight="1">
      <c r="A22" s="21"/>
      <c r="B22" s="5"/>
      <c r="C22" s="5"/>
      <c r="D22" s="5"/>
      <c r="E22" s="5"/>
      <c r="G22" s="1"/>
    </row>
  </sheetData>
  <sheetProtection/>
  <mergeCells count="15">
    <mergeCell ref="A15:H15"/>
    <mergeCell ref="A19:E19"/>
    <mergeCell ref="A21:E21"/>
    <mergeCell ref="A11:E11"/>
    <mergeCell ref="A12:H12"/>
    <mergeCell ref="A17:E17"/>
    <mergeCell ref="A18:E18"/>
    <mergeCell ref="A14:E14"/>
    <mergeCell ref="A10:E10"/>
    <mergeCell ref="A1:H1"/>
    <mergeCell ref="A2:H2"/>
    <mergeCell ref="A5:E5"/>
    <mergeCell ref="A6:E6"/>
    <mergeCell ref="A7:E7"/>
    <mergeCell ref="A9:E9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18"/>
  <sheetViews>
    <sheetView zoomScalePageLayoutView="0" workbookViewId="0" topLeftCell="A1">
      <selection activeCell="D17" sqref="D17"/>
    </sheetView>
  </sheetViews>
  <sheetFormatPr defaultColWidth="9.140625" defaultRowHeight="12.75"/>
  <cols>
    <col min="10" max="10" width="27.00390625" style="0" customWidth="1"/>
    <col min="11" max="11" width="30.7109375" style="0" customWidth="1"/>
  </cols>
  <sheetData>
    <row r="3" spans="2:8" ht="17.25">
      <c r="B3" s="397"/>
      <c r="C3" s="397"/>
      <c r="D3" s="235"/>
      <c r="E3" s="235"/>
      <c r="F3" s="235"/>
      <c r="G3" s="235"/>
      <c r="H3" s="235"/>
    </row>
    <row r="4" spans="2:8" ht="17.25">
      <c r="B4" s="397" t="s">
        <v>155</v>
      </c>
      <c r="C4" s="397"/>
      <c r="D4" s="235"/>
      <c r="E4" s="235"/>
      <c r="F4" s="235"/>
      <c r="G4" s="235"/>
      <c r="H4" s="235"/>
    </row>
    <row r="5" spans="2:10" ht="17.25">
      <c r="B5" s="397" t="s">
        <v>165</v>
      </c>
      <c r="C5" s="397"/>
      <c r="D5" s="397"/>
      <c r="E5" s="397"/>
      <c r="F5" s="397"/>
      <c r="G5" s="397"/>
      <c r="H5" s="397"/>
      <c r="I5" s="397"/>
      <c r="J5" s="397"/>
    </row>
    <row r="6" spans="2:11" ht="17.25">
      <c r="B6" s="397" t="s">
        <v>208</v>
      </c>
      <c r="C6" s="397"/>
      <c r="D6" s="397"/>
      <c r="E6" s="397"/>
      <c r="F6" s="397"/>
      <c r="G6" s="397"/>
      <c r="H6" s="397"/>
      <c r="I6" s="397"/>
      <c r="J6" s="397"/>
      <c r="K6" s="397"/>
    </row>
    <row r="7" spans="2:11" ht="17.25">
      <c r="B7" s="397" t="s">
        <v>209</v>
      </c>
      <c r="C7" s="397"/>
      <c r="D7" s="397"/>
      <c r="E7" s="397"/>
      <c r="F7" s="397"/>
      <c r="G7" s="397"/>
      <c r="H7" s="397"/>
      <c r="I7" s="397"/>
      <c r="J7" s="397"/>
      <c r="K7" s="397"/>
    </row>
    <row r="8" spans="2:11" ht="17.25">
      <c r="B8" s="236" t="s">
        <v>210</v>
      </c>
      <c r="C8" s="236"/>
      <c r="D8" s="236"/>
      <c r="E8" s="236"/>
      <c r="F8" s="236"/>
      <c r="G8" s="236"/>
      <c r="H8" s="236"/>
      <c r="I8" s="236"/>
      <c r="J8" s="236"/>
      <c r="K8" s="236"/>
    </row>
    <row r="9" spans="2:10" ht="17.25">
      <c r="B9" s="396"/>
      <c r="C9" s="396"/>
      <c r="D9" s="396"/>
      <c r="E9" s="396"/>
      <c r="F9" s="396"/>
      <c r="G9" s="396"/>
      <c r="H9" s="396"/>
      <c r="I9" s="396"/>
      <c r="J9" s="396"/>
    </row>
    <row r="10" spans="2:8" ht="17.25">
      <c r="B10" s="235"/>
      <c r="C10" s="235"/>
      <c r="D10" s="235"/>
      <c r="E10" s="235"/>
      <c r="F10" s="235"/>
      <c r="G10" s="235"/>
      <c r="H10" s="235"/>
    </row>
    <row r="11" spans="2:8" ht="17.25">
      <c r="B11" s="235"/>
      <c r="C11" s="235"/>
      <c r="D11" s="235"/>
      <c r="E11" s="235"/>
      <c r="F11" s="235"/>
      <c r="G11" s="235"/>
      <c r="H11" s="235"/>
    </row>
    <row r="12" spans="2:8" ht="17.25">
      <c r="B12" s="235"/>
      <c r="C12" s="235"/>
      <c r="D12" s="235"/>
      <c r="E12" s="235"/>
      <c r="F12" s="235"/>
      <c r="G12" s="235"/>
      <c r="H12" s="235"/>
    </row>
    <row r="13" spans="2:8" ht="17.25">
      <c r="B13" s="235"/>
      <c r="C13" s="235"/>
      <c r="D13" s="235"/>
      <c r="E13" s="235"/>
      <c r="F13" s="235"/>
      <c r="G13" s="235"/>
      <c r="H13" s="235"/>
    </row>
    <row r="14" spans="2:8" ht="17.25">
      <c r="B14" s="235"/>
      <c r="C14" s="235"/>
      <c r="D14" s="235"/>
      <c r="E14" s="235"/>
      <c r="F14" s="235"/>
      <c r="G14" s="235"/>
      <c r="H14" s="235"/>
    </row>
    <row r="15" spans="2:8" ht="17.25">
      <c r="B15" s="235"/>
      <c r="C15" s="235"/>
      <c r="D15" s="235"/>
      <c r="E15" s="235"/>
      <c r="F15" s="235"/>
      <c r="G15" s="235"/>
      <c r="H15" s="235"/>
    </row>
    <row r="16" spans="2:8" ht="17.25">
      <c r="B16" s="235"/>
      <c r="C16" s="235"/>
      <c r="D16" s="235"/>
      <c r="E16" s="235"/>
      <c r="F16" s="235"/>
      <c r="G16" s="235"/>
      <c r="H16" s="235"/>
    </row>
    <row r="17" spans="2:8" ht="17.25">
      <c r="B17" s="235"/>
      <c r="C17" s="235"/>
      <c r="D17" s="235"/>
      <c r="E17" s="235"/>
      <c r="F17" s="235"/>
      <c r="G17" s="235"/>
      <c r="H17" s="235"/>
    </row>
    <row r="18" spans="2:8" ht="17.25">
      <c r="B18" s="235"/>
      <c r="C18" s="235"/>
      <c r="D18" s="235"/>
      <c r="E18" s="235"/>
      <c r="F18" s="235"/>
      <c r="G18" s="235"/>
      <c r="H18" s="235"/>
    </row>
  </sheetData>
  <sheetProtection/>
  <mergeCells count="6">
    <mergeCell ref="B9:J9"/>
    <mergeCell ref="B3:C3"/>
    <mergeCell ref="B6:K6"/>
    <mergeCell ref="B7:K7"/>
    <mergeCell ref="B4:C4"/>
    <mergeCell ref="B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27.00390625" style="0" customWidth="1"/>
    <col min="2" max="2" width="14.7109375" style="0" customWidth="1"/>
    <col min="3" max="3" width="15.00390625" style="0" customWidth="1"/>
    <col min="4" max="4" width="17.57421875" style="0" customWidth="1"/>
    <col min="5" max="5" width="14.7109375" style="0" customWidth="1"/>
    <col min="6" max="6" width="13.421875" style="0" customWidth="1"/>
    <col min="7" max="9" width="17.57421875" style="0" customWidth="1"/>
  </cols>
  <sheetData>
    <row r="1" spans="1:9" ht="13.5" thickBot="1">
      <c r="A1" s="298"/>
      <c r="B1" s="299"/>
      <c r="C1" s="299"/>
      <c r="D1" s="299"/>
      <c r="E1" s="299"/>
      <c r="F1" s="299"/>
      <c r="G1" s="299"/>
      <c r="H1" s="299"/>
      <c r="I1" s="300" t="s">
        <v>4</v>
      </c>
    </row>
    <row r="2" spans="1:9" ht="15.75" thickBot="1">
      <c r="A2" s="301" t="s">
        <v>102</v>
      </c>
      <c r="B2" s="369" t="s">
        <v>163</v>
      </c>
      <c r="C2" s="370"/>
      <c r="D2" s="370"/>
      <c r="E2" s="370"/>
      <c r="F2" s="370"/>
      <c r="G2" s="370"/>
      <c r="H2" s="370"/>
      <c r="I2" s="371"/>
    </row>
    <row r="3" spans="1:9" ht="66" thickBot="1">
      <c r="A3" s="302" t="s">
        <v>103</v>
      </c>
      <c r="B3" s="303" t="s">
        <v>94</v>
      </c>
      <c r="C3" s="303" t="s">
        <v>74</v>
      </c>
      <c r="D3" s="303" t="s">
        <v>95</v>
      </c>
      <c r="E3" s="303" t="s">
        <v>33</v>
      </c>
      <c r="F3" s="303" t="s">
        <v>96</v>
      </c>
      <c r="G3" s="303" t="s">
        <v>25</v>
      </c>
      <c r="H3" s="304" t="s">
        <v>97</v>
      </c>
      <c r="I3" s="305" t="s">
        <v>104</v>
      </c>
    </row>
    <row r="4" spans="1:9" ht="39">
      <c r="A4" s="306" t="s">
        <v>105</v>
      </c>
      <c r="B4" s="307"/>
      <c r="C4" s="308"/>
      <c r="D4" s="307"/>
      <c r="E4" s="307">
        <v>0</v>
      </c>
      <c r="F4" s="307"/>
      <c r="G4" s="309"/>
      <c r="H4" s="310"/>
      <c r="I4" s="311"/>
    </row>
    <row r="5" spans="1:9" ht="15">
      <c r="A5" s="306" t="s">
        <v>156</v>
      </c>
      <c r="B5" s="307"/>
      <c r="C5" s="308"/>
      <c r="D5" s="307"/>
      <c r="E5" s="312">
        <v>6015000</v>
      </c>
      <c r="F5" s="307"/>
      <c r="G5" s="309"/>
      <c r="H5" s="310"/>
      <c r="I5" s="311"/>
    </row>
    <row r="6" spans="1:9" ht="26.25">
      <c r="A6" s="306" t="s">
        <v>200</v>
      </c>
      <c r="B6" s="307"/>
      <c r="C6" s="308"/>
      <c r="D6" s="307"/>
      <c r="E6" s="307"/>
      <c r="F6" s="307"/>
      <c r="G6" s="309"/>
      <c r="H6" s="310"/>
      <c r="I6" s="311"/>
    </row>
    <row r="7" spans="1:9" ht="26.25">
      <c r="A7" s="306" t="s">
        <v>157</v>
      </c>
      <c r="B7" s="307"/>
      <c r="C7" s="308"/>
      <c r="D7" s="307"/>
      <c r="E7" s="312">
        <v>825000</v>
      </c>
      <c r="F7" s="307"/>
      <c r="G7" s="309"/>
      <c r="H7" s="310"/>
      <c r="I7" s="311"/>
    </row>
    <row r="8" spans="1:9" ht="26.25">
      <c r="A8" s="306" t="s">
        <v>202</v>
      </c>
      <c r="B8" s="307"/>
      <c r="C8" s="308"/>
      <c r="D8" s="307"/>
      <c r="E8" s="312">
        <v>5000</v>
      </c>
      <c r="F8" s="307"/>
      <c r="G8" s="309"/>
      <c r="H8" s="310"/>
      <c r="I8" s="311"/>
    </row>
    <row r="9" spans="1:9" ht="52.5">
      <c r="A9" s="306" t="s">
        <v>127</v>
      </c>
      <c r="B9" s="307"/>
      <c r="C9" s="308"/>
      <c r="D9" s="307"/>
      <c r="E9" s="312">
        <v>406500</v>
      </c>
      <c r="F9" s="307"/>
      <c r="G9" s="309"/>
      <c r="H9" s="310"/>
      <c r="I9" s="311"/>
    </row>
    <row r="10" spans="1:9" ht="26.25">
      <c r="A10" s="306" t="s">
        <v>130</v>
      </c>
      <c r="B10" s="307"/>
      <c r="C10" s="308"/>
      <c r="D10" s="307"/>
      <c r="E10" s="312">
        <v>17000</v>
      </c>
      <c r="F10" s="307"/>
      <c r="G10" s="309"/>
      <c r="H10" s="310"/>
      <c r="I10" s="311"/>
    </row>
    <row r="11" spans="1:9" ht="26.25">
      <c r="A11" s="306" t="s">
        <v>106</v>
      </c>
      <c r="B11" s="307"/>
      <c r="C11" s="308"/>
      <c r="D11" s="312">
        <v>55000</v>
      </c>
      <c r="E11" s="307"/>
      <c r="F11" s="307"/>
      <c r="G11" s="309"/>
      <c r="H11" s="310"/>
      <c r="I11" s="311"/>
    </row>
    <row r="12" spans="1:9" ht="39">
      <c r="A12" s="306" t="s">
        <v>107</v>
      </c>
      <c r="B12" s="307"/>
      <c r="C12" s="308"/>
      <c r="D12" s="307"/>
      <c r="E12" s="307"/>
      <c r="F12" s="307"/>
      <c r="G12" s="309">
        <v>1000</v>
      </c>
      <c r="H12" s="310"/>
      <c r="I12" s="311"/>
    </row>
    <row r="13" spans="1:9" ht="39">
      <c r="A13" s="306" t="s">
        <v>128</v>
      </c>
      <c r="B13" s="312">
        <v>35000</v>
      </c>
      <c r="C13" s="308"/>
      <c r="D13" s="307"/>
      <c r="E13" s="307"/>
      <c r="F13" s="307"/>
      <c r="G13" s="309"/>
      <c r="H13" s="310"/>
      <c r="I13" s="311"/>
    </row>
    <row r="14" spans="1:9" ht="39">
      <c r="A14" s="306" t="s">
        <v>108</v>
      </c>
      <c r="B14" s="307"/>
      <c r="C14" s="308"/>
      <c r="D14" s="312">
        <v>4000</v>
      </c>
      <c r="E14" s="307"/>
      <c r="F14" s="307"/>
      <c r="G14" s="309"/>
      <c r="H14" s="310"/>
      <c r="I14" s="311"/>
    </row>
    <row r="15" spans="1:9" ht="26.25">
      <c r="A15" s="306" t="s">
        <v>109</v>
      </c>
      <c r="B15" s="307"/>
      <c r="C15" s="307">
        <v>0</v>
      </c>
      <c r="D15" s="307"/>
      <c r="E15" s="307"/>
      <c r="F15" s="307"/>
      <c r="G15" s="309"/>
      <c r="H15" s="310"/>
      <c r="I15" s="311"/>
    </row>
    <row r="16" spans="1:9" ht="39">
      <c r="A16" s="306" t="s">
        <v>110</v>
      </c>
      <c r="B16" s="308"/>
      <c r="C16" s="308"/>
      <c r="D16" s="308"/>
      <c r="E16" s="308"/>
      <c r="F16" s="313">
        <v>10500</v>
      </c>
      <c r="G16" s="314"/>
      <c r="H16" s="315"/>
      <c r="I16" s="316"/>
    </row>
    <row r="17" spans="1:9" ht="26.25">
      <c r="A17" s="306" t="s">
        <v>111</v>
      </c>
      <c r="B17" s="313">
        <v>1043000</v>
      </c>
      <c r="C17" s="308"/>
      <c r="D17" s="308"/>
      <c r="E17" s="308"/>
      <c r="F17" s="308"/>
      <c r="G17" s="314"/>
      <c r="H17" s="315"/>
      <c r="I17" s="316"/>
    </row>
    <row r="18" spans="1:9" ht="39">
      <c r="A18" s="306" t="s">
        <v>125</v>
      </c>
      <c r="B18" s="308"/>
      <c r="C18" s="308"/>
      <c r="D18" s="308"/>
      <c r="E18" s="313">
        <v>48000</v>
      </c>
      <c r="F18" s="308"/>
      <c r="G18" s="314"/>
      <c r="H18" s="315"/>
      <c r="I18" s="316"/>
    </row>
    <row r="19" spans="1:9" ht="26.25">
      <c r="A19" s="306" t="s">
        <v>126</v>
      </c>
      <c r="B19" s="308"/>
      <c r="C19" s="308"/>
      <c r="D19" s="308"/>
      <c r="E19" s="313">
        <v>60000</v>
      </c>
      <c r="F19" s="308"/>
      <c r="G19" s="314"/>
      <c r="H19" s="315"/>
      <c r="I19" s="316"/>
    </row>
    <row r="20" spans="1:9" ht="26.25">
      <c r="A20" s="306" t="s">
        <v>201</v>
      </c>
      <c r="B20" s="308"/>
      <c r="C20" s="308"/>
      <c r="D20" s="308"/>
      <c r="E20" s="308"/>
      <c r="F20" s="308"/>
      <c r="G20" s="308">
        <v>912</v>
      </c>
      <c r="H20" s="308"/>
      <c r="I20" s="317"/>
    </row>
    <row r="21" spans="1:9" ht="15.75" thickBot="1">
      <c r="A21" s="318" t="s">
        <v>204</v>
      </c>
      <c r="B21" s="319"/>
      <c r="C21" s="319"/>
      <c r="D21" s="319"/>
      <c r="E21" s="319"/>
      <c r="F21" s="319"/>
      <c r="G21" s="319"/>
      <c r="H21" s="320">
        <v>86980</v>
      </c>
      <c r="I21" s="321"/>
    </row>
    <row r="22" spans="1:9" ht="18" thickBot="1">
      <c r="A22" s="318" t="s">
        <v>98</v>
      </c>
      <c r="B22" s="322">
        <f aca="true" t="shared" si="0" ref="B22:I22">SUM(B4:B21)</f>
        <v>1078000</v>
      </c>
      <c r="C22" s="323">
        <f t="shared" si="0"/>
        <v>0</v>
      </c>
      <c r="D22" s="324">
        <f t="shared" si="0"/>
        <v>59000</v>
      </c>
      <c r="E22" s="324">
        <f t="shared" si="0"/>
        <v>7376500</v>
      </c>
      <c r="F22" s="324">
        <f t="shared" si="0"/>
        <v>10500</v>
      </c>
      <c r="G22" s="323">
        <f t="shared" si="0"/>
        <v>1912</v>
      </c>
      <c r="H22" s="324">
        <f t="shared" si="0"/>
        <v>86980</v>
      </c>
      <c r="I22" s="325">
        <f t="shared" si="0"/>
        <v>0</v>
      </c>
    </row>
    <row r="23" spans="1:9" ht="27" thickBot="1">
      <c r="A23" s="318" t="s">
        <v>205</v>
      </c>
      <c r="B23" s="372">
        <f>SUM(B22:I22)</f>
        <v>8612892</v>
      </c>
      <c r="C23" s="373"/>
      <c r="D23" s="373"/>
      <c r="E23" s="373"/>
      <c r="F23" s="373"/>
      <c r="G23" s="373"/>
      <c r="H23" s="373"/>
      <c r="I23" s="374"/>
    </row>
    <row r="24" spans="1:9" ht="12.75">
      <c r="A24" s="97"/>
      <c r="B24" s="97"/>
      <c r="C24" s="97"/>
      <c r="D24" s="102"/>
      <c r="E24" s="96"/>
      <c r="F24" s="96"/>
      <c r="G24" s="96"/>
      <c r="H24" s="96"/>
      <c r="I24" s="96"/>
    </row>
  </sheetData>
  <sheetProtection/>
  <mergeCells count="2">
    <mergeCell ref="B2:I2"/>
    <mergeCell ref="B23:I23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7.00390625" style="0" customWidth="1"/>
    <col min="2" max="2" width="14.7109375" style="0" customWidth="1"/>
    <col min="3" max="3" width="15.00390625" style="0" customWidth="1"/>
    <col min="4" max="4" width="17.57421875" style="0" customWidth="1"/>
    <col min="5" max="5" width="14.7109375" style="0" customWidth="1"/>
    <col min="6" max="6" width="13.421875" style="0" customWidth="1"/>
    <col min="7" max="9" width="17.57421875" style="0" customWidth="1"/>
  </cols>
  <sheetData>
    <row r="1" spans="1:9" ht="13.5" thickBot="1">
      <c r="A1" s="298"/>
      <c r="B1" s="299"/>
      <c r="C1" s="299"/>
      <c r="D1" s="299"/>
      <c r="E1" s="299"/>
      <c r="F1" s="299"/>
      <c r="G1" s="299"/>
      <c r="H1" s="299"/>
      <c r="I1" s="300" t="s">
        <v>4</v>
      </c>
    </row>
    <row r="2" spans="1:9" ht="15.75" thickBot="1">
      <c r="A2" s="301" t="s">
        <v>102</v>
      </c>
      <c r="B2" s="369" t="s">
        <v>203</v>
      </c>
      <c r="C2" s="370"/>
      <c r="D2" s="370"/>
      <c r="E2" s="370"/>
      <c r="F2" s="370"/>
      <c r="G2" s="370"/>
      <c r="H2" s="370"/>
      <c r="I2" s="371"/>
    </row>
    <row r="3" spans="1:9" ht="66" thickBot="1">
      <c r="A3" s="302" t="s">
        <v>103</v>
      </c>
      <c r="B3" s="303" t="s">
        <v>94</v>
      </c>
      <c r="C3" s="303" t="s">
        <v>74</v>
      </c>
      <c r="D3" s="303" t="s">
        <v>95</v>
      </c>
      <c r="E3" s="303" t="s">
        <v>33</v>
      </c>
      <c r="F3" s="303" t="s">
        <v>96</v>
      </c>
      <c r="G3" s="303" t="s">
        <v>25</v>
      </c>
      <c r="H3" s="304" t="s">
        <v>97</v>
      </c>
      <c r="I3" s="305" t="s">
        <v>104</v>
      </c>
    </row>
    <row r="4" spans="1:9" ht="39">
      <c r="A4" s="306" t="s">
        <v>105</v>
      </c>
      <c r="B4" s="307"/>
      <c r="C4" s="308"/>
      <c r="D4" s="307"/>
      <c r="E4" s="307">
        <v>0</v>
      </c>
      <c r="F4" s="307"/>
      <c r="G4" s="309"/>
      <c r="H4" s="310"/>
      <c r="I4" s="311"/>
    </row>
    <row r="5" spans="1:9" ht="15">
      <c r="A5" s="306" t="s">
        <v>156</v>
      </c>
      <c r="B5" s="307"/>
      <c r="C5" s="308"/>
      <c r="D5" s="307"/>
      <c r="E5" s="312">
        <v>6015500</v>
      </c>
      <c r="F5" s="307"/>
      <c r="G5" s="309"/>
      <c r="H5" s="310"/>
      <c r="I5" s="311"/>
    </row>
    <row r="6" spans="1:9" ht="26.25">
      <c r="A6" s="306" t="s">
        <v>200</v>
      </c>
      <c r="B6" s="307"/>
      <c r="C6" s="308"/>
      <c r="D6" s="307"/>
      <c r="E6" s="307"/>
      <c r="F6" s="307"/>
      <c r="G6" s="309"/>
      <c r="H6" s="310"/>
      <c r="I6" s="311"/>
    </row>
    <row r="7" spans="1:9" ht="26.25">
      <c r="A7" s="306" t="s">
        <v>157</v>
      </c>
      <c r="B7" s="307"/>
      <c r="C7" s="308"/>
      <c r="D7" s="307"/>
      <c r="E7" s="312">
        <v>827000</v>
      </c>
      <c r="F7" s="307"/>
      <c r="G7" s="309"/>
      <c r="H7" s="310"/>
      <c r="I7" s="311"/>
    </row>
    <row r="8" spans="1:9" ht="26.25">
      <c r="A8" s="306" t="s">
        <v>202</v>
      </c>
      <c r="B8" s="307"/>
      <c r="C8" s="308"/>
      <c r="D8" s="307"/>
      <c r="E8" s="312">
        <v>5000</v>
      </c>
      <c r="F8" s="307"/>
      <c r="G8" s="309"/>
      <c r="H8" s="310"/>
      <c r="I8" s="311"/>
    </row>
    <row r="9" spans="1:9" ht="52.5">
      <c r="A9" s="306" t="s">
        <v>127</v>
      </c>
      <c r="B9" s="307"/>
      <c r="C9" s="308"/>
      <c r="D9" s="307"/>
      <c r="E9" s="312">
        <v>422500</v>
      </c>
      <c r="F9" s="307"/>
      <c r="G9" s="309"/>
      <c r="H9" s="310"/>
      <c r="I9" s="311"/>
    </row>
    <row r="10" spans="1:9" ht="26.25">
      <c r="A10" s="306" t="s">
        <v>130</v>
      </c>
      <c r="B10" s="307"/>
      <c r="C10" s="308"/>
      <c r="D10" s="307"/>
      <c r="E10" s="312">
        <v>0</v>
      </c>
      <c r="F10" s="307"/>
      <c r="G10" s="309"/>
      <c r="H10" s="310"/>
      <c r="I10" s="311"/>
    </row>
    <row r="11" spans="1:9" ht="26.25">
      <c r="A11" s="306" t="s">
        <v>106</v>
      </c>
      <c r="B11" s="307"/>
      <c r="C11" s="308"/>
      <c r="D11" s="312">
        <v>56000</v>
      </c>
      <c r="E11" s="307"/>
      <c r="F11" s="307"/>
      <c r="G11" s="309"/>
      <c r="H11" s="310"/>
      <c r="I11" s="311"/>
    </row>
    <row r="12" spans="1:9" ht="39">
      <c r="A12" s="306" t="s">
        <v>107</v>
      </c>
      <c r="B12" s="307"/>
      <c r="C12" s="308"/>
      <c r="D12" s="307"/>
      <c r="E12" s="307"/>
      <c r="F12" s="307"/>
      <c r="G12" s="309">
        <v>1000</v>
      </c>
      <c r="H12" s="310"/>
      <c r="I12" s="311"/>
    </row>
    <row r="13" spans="1:9" ht="39">
      <c r="A13" s="306" t="s">
        <v>128</v>
      </c>
      <c r="B13" s="312">
        <v>35500</v>
      </c>
      <c r="C13" s="308"/>
      <c r="D13" s="307"/>
      <c r="E13" s="307"/>
      <c r="F13" s="307"/>
      <c r="G13" s="309"/>
      <c r="H13" s="310"/>
      <c r="I13" s="311"/>
    </row>
    <row r="14" spans="1:9" ht="39">
      <c r="A14" s="306" t="s">
        <v>108</v>
      </c>
      <c r="B14" s="307"/>
      <c r="C14" s="308"/>
      <c r="D14" s="312">
        <v>4500</v>
      </c>
      <c r="E14" s="307"/>
      <c r="F14" s="307"/>
      <c r="G14" s="309"/>
      <c r="H14" s="310"/>
      <c r="I14" s="311"/>
    </row>
    <row r="15" spans="1:9" ht="26.25">
      <c r="A15" s="306" t="s">
        <v>109</v>
      </c>
      <c r="B15" s="307"/>
      <c r="C15" s="307">
        <v>0</v>
      </c>
      <c r="D15" s="307"/>
      <c r="E15" s="307"/>
      <c r="F15" s="307"/>
      <c r="G15" s="309"/>
      <c r="H15" s="310"/>
      <c r="I15" s="311"/>
    </row>
    <row r="16" spans="1:9" ht="39">
      <c r="A16" s="306" t="s">
        <v>110</v>
      </c>
      <c r="B16" s="308"/>
      <c r="C16" s="308"/>
      <c r="D16" s="308"/>
      <c r="E16" s="308"/>
      <c r="F16" s="313">
        <v>10500</v>
      </c>
      <c r="G16" s="314"/>
      <c r="H16" s="315"/>
      <c r="I16" s="316"/>
    </row>
    <row r="17" spans="1:9" ht="26.25">
      <c r="A17" s="306" t="s">
        <v>111</v>
      </c>
      <c r="B17" s="313">
        <v>1044000</v>
      </c>
      <c r="C17" s="308"/>
      <c r="D17" s="308"/>
      <c r="E17" s="308"/>
      <c r="F17" s="308"/>
      <c r="G17" s="314"/>
      <c r="H17" s="315"/>
      <c r="I17" s="316"/>
    </row>
    <row r="18" spans="1:9" ht="39">
      <c r="A18" s="306" t="s">
        <v>125</v>
      </c>
      <c r="B18" s="308"/>
      <c r="C18" s="308"/>
      <c r="D18" s="308"/>
      <c r="E18" s="313">
        <v>49000</v>
      </c>
      <c r="F18" s="308"/>
      <c r="G18" s="314"/>
      <c r="H18" s="315"/>
      <c r="I18" s="316"/>
    </row>
    <row r="19" spans="1:9" ht="26.25">
      <c r="A19" s="306" t="s">
        <v>126</v>
      </c>
      <c r="B19" s="308"/>
      <c r="C19" s="308"/>
      <c r="D19" s="308"/>
      <c r="E19" s="313">
        <v>60000</v>
      </c>
      <c r="F19" s="308"/>
      <c r="G19" s="314"/>
      <c r="H19" s="315"/>
      <c r="I19" s="316"/>
    </row>
    <row r="20" spans="1:9" ht="26.25">
      <c r="A20" s="306" t="s">
        <v>201</v>
      </c>
      <c r="B20" s="308"/>
      <c r="C20" s="308"/>
      <c r="D20" s="308"/>
      <c r="E20" s="308"/>
      <c r="F20" s="308"/>
      <c r="G20" s="308">
        <v>912</v>
      </c>
      <c r="H20" s="308"/>
      <c r="I20" s="317"/>
    </row>
    <row r="21" spans="1:9" ht="15.75" thickBot="1">
      <c r="A21" s="318" t="s">
        <v>206</v>
      </c>
      <c r="B21" s="319"/>
      <c r="C21" s="319"/>
      <c r="D21" s="319"/>
      <c r="E21" s="319"/>
      <c r="F21" s="319"/>
      <c r="G21" s="319"/>
      <c r="H21" s="320">
        <v>0</v>
      </c>
      <c r="I21" s="321"/>
    </row>
    <row r="22" spans="1:9" ht="18" thickBot="1">
      <c r="A22" s="318" t="s">
        <v>98</v>
      </c>
      <c r="B22" s="322">
        <f aca="true" t="shared" si="0" ref="B22:I22">SUM(B4:B21)</f>
        <v>1079500</v>
      </c>
      <c r="C22" s="323">
        <f t="shared" si="0"/>
        <v>0</v>
      </c>
      <c r="D22" s="324">
        <f t="shared" si="0"/>
        <v>60500</v>
      </c>
      <c r="E22" s="324">
        <f t="shared" si="0"/>
        <v>7379000</v>
      </c>
      <c r="F22" s="324">
        <f t="shared" si="0"/>
        <v>10500</v>
      </c>
      <c r="G22" s="323">
        <f t="shared" si="0"/>
        <v>1912</v>
      </c>
      <c r="H22" s="324">
        <f t="shared" si="0"/>
        <v>0</v>
      </c>
      <c r="I22" s="325">
        <f t="shared" si="0"/>
        <v>0</v>
      </c>
    </row>
    <row r="23" spans="1:9" ht="27" thickBot="1">
      <c r="A23" s="318" t="s">
        <v>207</v>
      </c>
      <c r="B23" s="372">
        <f>SUM(B22:I22)</f>
        <v>8531412</v>
      </c>
      <c r="C23" s="373"/>
      <c r="D23" s="373"/>
      <c r="E23" s="373"/>
      <c r="F23" s="373"/>
      <c r="G23" s="373"/>
      <c r="H23" s="373"/>
      <c r="I23" s="374"/>
    </row>
  </sheetData>
  <sheetProtection/>
  <mergeCells count="2">
    <mergeCell ref="B2:I2"/>
    <mergeCell ref="B23:I2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Računovodstvo</cp:lastModifiedBy>
  <cp:lastPrinted>2021-10-29T06:16:18Z</cp:lastPrinted>
  <dcterms:created xsi:type="dcterms:W3CDTF">2003-07-09T14:53:12Z</dcterms:created>
  <dcterms:modified xsi:type="dcterms:W3CDTF">2022-01-07T06:58:12Z</dcterms:modified>
  <cp:category/>
  <cp:version/>
  <cp:contentType/>
  <cp:contentStatus/>
</cp:coreProperties>
</file>