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2" windowHeight="8700" tabRatio="601" activeTab="0"/>
  </bookViews>
  <sheets>
    <sheet name="Rashodi 2024" sheetId="1" r:id="rId1"/>
    <sheet name="Plan prihoda 2024-2026 (5-raz.)" sheetId="2" r:id="rId2"/>
    <sheet name="Opći dio" sheetId="3" r:id="rId3"/>
    <sheet name="Plan prihoda 2025" sheetId="4" r:id="rId4"/>
    <sheet name="Plan prihoda 2026" sheetId="5" r:id="rId5"/>
    <sheet name="Napomena" sheetId="6" r:id="rId6"/>
  </sheets>
  <definedNames>
    <definedName name="_xlnm.Print_Titles">'Rashodi 2024'!$33:$33</definedName>
    <definedName name="_xlnm.Print_Area" localSheetId="1">'Plan prihoda 2024-2026 (5-raz.)'!$A$1:$I$25</definedName>
    <definedName name="_xlnm.Print_Area" localSheetId="0">'Rashodi 2024'!$A$1:$V$261</definedName>
  </definedNames>
  <calcPr fullCalcOnLoad="1"/>
</workbook>
</file>

<file path=xl/sharedStrings.xml><?xml version="1.0" encoding="utf-8"?>
<sst xmlns="http://schemas.openxmlformats.org/spreadsheetml/2006/main" count="455" uniqueCount="243">
  <si>
    <t>Ukupno</t>
  </si>
  <si>
    <t>Račun rashoda/izdatka</t>
  </si>
  <si>
    <t>Naziv računa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</si>
  <si>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</si>
  <si>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</si>
  <si>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</si>
  <si>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</si>
  <si>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</si>
  <si>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</si>
  <si>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</si>
  <si>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</si>
  <si>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</si>
  <si>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</si>
  <si>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</si>
  <si>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</si>
  <si>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</si>
  <si>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</si>
  <si>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</si>
  <si>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</si>
  <si>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</si>
  <si>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</si>
  <si>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</si>
  <si>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</si>
  <si>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</si>
  <si>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</si>
  <si>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</si>
  <si>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</si>
  <si>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</si>
  <si>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</si>
  <si>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</si>
  <si>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</si>
  <si>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</si>
  <si>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</si>
  <si>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</si>
  <si>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</si>
  <si>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</si>
  <si>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</si>
  <si>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</si>
  <si>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</si>
  <si>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</si>
  <si>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</si>
  <si>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</si>
  <si>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</si>
  <si>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</si>
  <si>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</si>
  <si>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</si>
  <si>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</si>
  <si>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</si>
  <si>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</si>
  <si>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</si>
  <si>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</si>
  <si>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</si>
  <si>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</si>
  <si>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</si>
  <si>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</si>
  <si>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</si>
  <si>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</si>
  <si>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</si>
  <si>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</si>
  <si>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</si>
  <si>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</si>
  <si>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</si>
  <si>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</si>
  <si>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</si>
  <si>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OSTALO</t>
  </si>
  <si>
    <t>UKUPNO AKTIVNOST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</si>
  <si>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</si>
  <si>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</si>
  <si>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</si>
  <si>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</si>
  <si>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</si>
  <si>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</si>
  <si>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</si>
  <si>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>materijalni rashodi</t>
  </si>
  <si>
    <t>namirnice</t>
  </si>
  <si>
    <t>UKUPNO A/Tpr./Kpr.</t>
  </si>
  <si>
    <t>Baknarske usluge i usluge platnog prometa</t>
  </si>
  <si>
    <t>Zatezne kamate</t>
  </si>
  <si>
    <t>Ostali financijski rashodi</t>
  </si>
  <si>
    <t>Zdravstvene i veterinarske usluge</t>
  </si>
  <si>
    <t>FINANCIJSKI RASHODI</t>
  </si>
  <si>
    <t>Ostale naknade troškova zaposlenicima</t>
  </si>
  <si>
    <t>Naknade članovima povjerenstava</t>
  </si>
  <si>
    <t>Knjige u knjižnici</t>
  </si>
  <si>
    <t>Napomena - socijalni program: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</si>
  <si>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</si>
  <si>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</si>
  <si>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</si>
  <si>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</si>
  <si>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</si>
  <si>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</si>
  <si>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</si>
  <si>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</si>
  <si>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</si>
  <si>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</si>
  <si>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</si>
  <si>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</si>
  <si>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</si>
  <si>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</si>
  <si>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</si>
  <si>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</si>
  <si>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</si>
  <si>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</si>
  <si>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</si>
  <si>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</si>
  <si>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</si>
  <si>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</si>
  <si>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</si>
  <si>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</si>
  <si>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</si>
  <si>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</si>
  <si>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</si>
  <si>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</si>
  <si>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</si>
  <si>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</si>
  <si>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</si>
  <si>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</si>
  <si>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63611-PRIHODI IZ PRORAČUNA -DRUGI GRADSKI PRORAČUNI</t>
  </si>
  <si>
    <t>63611-PRIHODI IZ PRORAČUNA OPĆINA</t>
  </si>
  <si>
    <t>67111-TEKUĆE POMOĆI IZRAVNANJA ZA DECENTRALIZIRANE FUNKCIJE</t>
  </si>
  <si>
    <t>67111-PRIHODI IZ PRORAČUNA GRADA PULA-SOCIJALNI PROGRAM</t>
  </si>
  <si>
    <t>63611-PRIHODI IZ PRORAČUNA -ŽUPANIJA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</si>
  <si>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</si>
  <si>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</si>
  <si>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</si>
  <si>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</si>
  <si>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</si>
  <si>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</si>
  <si>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</si>
  <si>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</si>
  <si>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</si>
  <si>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</si>
  <si>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</si>
  <si>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</si>
  <si>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</si>
  <si>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</si>
  <si>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</si>
  <si>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</si>
  <si>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</si>
  <si>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</si>
  <si>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</si>
  <si>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</si>
  <si>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Ostale naknade građanima i kućanstvima iz proračuna</t>
  </si>
  <si>
    <t>Naknade građanima i kućanstvima u naravi</t>
  </si>
  <si>
    <t>SVEUKUPNO</t>
  </si>
  <si>
    <t>SVEUKUPNO+MZOŠ</t>
  </si>
  <si>
    <t>Napomene:</t>
  </si>
  <si>
    <t>63612-PLAĆE MZOŠ</t>
  </si>
  <si>
    <t>63612-TEKUĆE POMOĆI IZ DRŽAVNOG PRORAČUNA</t>
  </si>
  <si>
    <t>Voditelj računovodstva</t>
  </si>
  <si>
    <t>Ravnateljica</t>
  </si>
  <si>
    <t xml:space="preserve">Prihodi s naslova osiguranja, refundacija šteta </t>
  </si>
  <si>
    <t xml:space="preserve">1. Hitne intervencije se sastoje od: </t>
  </si>
  <si>
    <t>Ostali prihodi_Šparoga</t>
  </si>
  <si>
    <t xml:space="preserve"> AKTIVNOST:A402001  DECENTRALIZIRANE FUNKCIJE OSNOVNOŠKOLSKOG OBRAZOVANJA</t>
  </si>
  <si>
    <t>AKTIVNOST:  A403002: PRODUŽENI BORAVAK U OSNOVNIM ŠKOLAMA</t>
  </si>
  <si>
    <t xml:space="preserve"> AKTIVNOST:  A403005 REDOVNI PROGRAM ODGOJA I OBRAZOVANJA</t>
  </si>
  <si>
    <t>Ostali prihodi Šparoga</t>
  </si>
  <si>
    <t>Prihodi od sufinanciranja cijene usluga ŠOO</t>
  </si>
  <si>
    <t>Tekuće pomoći iz drž.proračuna</t>
  </si>
  <si>
    <t>Pomoći iz žup.proračuna ŠOO</t>
  </si>
  <si>
    <t>Pomoći iz opć.proračuna za ŠOO</t>
  </si>
  <si>
    <t>Pomoći iz gradskih proračuna</t>
  </si>
  <si>
    <t>Donacije od fizičkih i pravnih osoba</t>
  </si>
  <si>
    <t>Projekt Erazmus ŠOO T403001</t>
  </si>
  <si>
    <t>Prihodi od sufinanciranja cijene usluge</t>
  </si>
  <si>
    <t>Pomoći iz žup.proračuna</t>
  </si>
  <si>
    <t>Pomoći iz opć.proračuna</t>
  </si>
  <si>
    <t>Projekt Erasmus</t>
  </si>
  <si>
    <t>Prihodi s naslova osiguranja_ref.šteta</t>
  </si>
  <si>
    <t>Prihodi od nefinancijske imovine</t>
  </si>
  <si>
    <t>Materijalni rashodi</t>
  </si>
  <si>
    <t>Marenda i produženi boravak</t>
  </si>
  <si>
    <r>
      <t>_</t>
    </r>
    <r>
      <rPr>
        <u val="single"/>
        <sz val="12"/>
        <rFont val="Times New Roman"/>
        <family val="1"/>
      </rPr>
      <t>_Marijo Vujica_</t>
    </r>
    <r>
      <rPr>
        <sz val="12"/>
        <rFont val="Times New Roman"/>
        <family val="1"/>
      </rPr>
      <t>_______________________</t>
    </r>
  </si>
  <si>
    <r>
      <t>_</t>
    </r>
    <r>
      <rPr>
        <u val="single"/>
        <sz val="12"/>
        <rFont val="Times New Roman"/>
        <family val="1"/>
      </rPr>
      <t>_Višnja Popović__________________</t>
    </r>
  </si>
  <si>
    <t>63622-KAPITALNE POMOĆI IZ DRŽAVNOG PRORAČUNA</t>
  </si>
  <si>
    <t>72111-PRIHODI OD NEFIN.IMOVINE</t>
  </si>
  <si>
    <t>63813-TEKUĆE POMOĆI OD PROR.KOR.DRUGOG PROR.</t>
  </si>
  <si>
    <t>2024.</t>
  </si>
  <si>
    <t>Višak 2023.</t>
  </si>
  <si>
    <t>Ukupno prihodi i primici za 2024.</t>
  </si>
  <si>
    <t>Procjena 2025.</t>
  </si>
  <si>
    <t>2025.</t>
  </si>
  <si>
    <t>u eurima</t>
  </si>
  <si>
    <t>Višak 2024.</t>
  </si>
  <si>
    <t>održavanje i servis centralnog grijanja i sustava za toplu vodu (dobavljač Plin Projekt _ prosjek 750,00Eur godišnje)</t>
  </si>
  <si>
    <t>čišćenje dimnjaka (dobavljač Dimnjak _ cca 400,00Eur godišnje)</t>
  </si>
  <si>
    <t>čišćenje kuhinjskih napa (obrt Leden ili drugi _cca 350,00Eur godišnje)</t>
  </si>
  <si>
    <t>školska zgrada je starije gradnje te stoga postoje i mogućnosti za iznenadne popravke na instalacijama</t>
  </si>
  <si>
    <t xml:space="preserve">Opći prihodi i primici_redovni program </t>
  </si>
  <si>
    <t xml:space="preserve">Opći prihodi i primici_produženi boravak </t>
  </si>
  <si>
    <t>Opći prihodi i primici_pomoćnici u nastavi</t>
  </si>
  <si>
    <t>Opći prihodi i primici_soc.program</t>
  </si>
  <si>
    <t>Škola za odgoj i obrazovanje</t>
  </si>
  <si>
    <t>Rovinjska 6, 52100 Pula</t>
  </si>
  <si>
    <t>Procjena 2025</t>
  </si>
  <si>
    <t>Plan 2024.</t>
  </si>
  <si>
    <t>Plan 2025.</t>
  </si>
  <si>
    <t>FINANCIJSKI PLAN ZA 2024. S PROCJENOM ZA 2025. I 2026. GODINU</t>
  </si>
  <si>
    <t>Procjena 2026.</t>
  </si>
  <si>
    <t>Procjena 2026</t>
  </si>
  <si>
    <t>Plan 2026.</t>
  </si>
  <si>
    <t>Projekt Erazmus EACEA-ACIIS T403014</t>
  </si>
  <si>
    <t>RASHODI ZA NABAVU DUG.NEF.IM.</t>
  </si>
  <si>
    <t>Knjige,umjetnička djela i ostale izložbene vrijednosti</t>
  </si>
  <si>
    <t xml:space="preserve"> AKTIVNOST:            POMOĆNICI U NASTAVI</t>
  </si>
  <si>
    <t>Grad Pula 1.1.01 Opći prihodi i primici</t>
  </si>
  <si>
    <t>Grad Pula 5.1.149 Pomoći za projekt</t>
  </si>
  <si>
    <t>Pomoćnici u nastavi</t>
  </si>
  <si>
    <t>Pomoći za projekt_pomoćnici u nastavi</t>
  </si>
  <si>
    <t>Projekt Erasmus EACEA-ACIIS</t>
  </si>
  <si>
    <t>Pomoći za projekt Pomoćnici u nastavi T403012</t>
  </si>
  <si>
    <t>Ukupno prihodi i primici za 2025.</t>
  </si>
  <si>
    <t>Ukupno prihodi i primici za 2026.</t>
  </si>
  <si>
    <t>Višak 2025.</t>
  </si>
  <si>
    <t>2026.</t>
  </si>
  <si>
    <t>Prijedlog plana     
za 2024.</t>
  </si>
  <si>
    <t>Projekcija plana
za 2025.</t>
  </si>
  <si>
    <t>Projekcija plana 
za 2026.</t>
  </si>
  <si>
    <t xml:space="preserve">11.579Eur (Erasmus+) + 28.800Eur (Erasmus EACEA_ACIIS). Prihodi su ostvareni, a rashodi će biti u slijedećoj </t>
  </si>
  <si>
    <t xml:space="preserve">2024'godini. Erasmus+ projekat je završio i čeka se završno rješenje MZO kojim će se odrediti iznos za završne </t>
  </si>
  <si>
    <t xml:space="preserve">aktivnosti i/ili povrat. Erasmus EACEA_ACIIS je novi projekt koji svoje aktivnosti planira u toku slijedeće godine. </t>
  </si>
  <si>
    <t>U ovoj godini obvezan je kordinacijski sastanak uključenih u projekt.</t>
  </si>
  <si>
    <t>2.Planirani višak za 2023 godinu su prihodi iz Erasmus projekata (Erasmus + i Erasmus EACEA_ACIIS)</t>
  </si>
  <si>
    <t xml:space="preserve">3. U odnosu na prethodno dostavljene podatke za namjenske i vlastite prihode, pomoći i donacije planirani su veći </t>
  </si>
  <si>
    <t>prihodi i rashodi na slijedećim stavkama;</t>
  </si>
  <si>
    <t>_pomoći iz opć. i gradskih proračuna;</t>
  </si>
  <si>
    <t xml:space="preserve">Općine i Gradovi sufinanciraju prehranu učenika s svojih područja u produženom boravku, s obzirom da za sada </t>
  </si>
  <si>
    <t>trošak marende financira MZO iz svog proračuna. Osim prehrane sufinanciraju trošak pratitelja u vozilu. Pratitelja</t>
  </si>
  <si>
    <t>imaju učenici za koje je on obvezan zbog njihovog zdravstvenog stanja. Imamo povećan broj učenika koji ga trebaju.</t>
  </si>
  <si>
    <t xml:space="preserve">Do sada smo imali dva pratitelja čije su se naknade iz ugovora o djelu plaćale iz proračuna općina i gradova, a od </t>
  </si>
  <si>
    <t>početka ove šk.godine imamo tri pratitelja.</t>
  </si>
  <si>
    <t>_tekuće pomoći iz drž.proračuna</t>
  </si>
  <si>
    <t>Povećani su troškovi za materijal i sirovine zbog financiranja marende učenika</t>
  </si>
  <si>
    <t>Povećani su i troškovi za prijevoz učenika zbog većeg broja učenika, ali i povećanja svih zavisnih troškova prijevoza</t>
  </si>
  <si>
    <t>4.Uvećana su sredstva za plaće i materijalna prava zbog povećanja istih temeljem kolektivnih ugovora o radu.</t>
  </si>
  <si>
    <t>Planirani višak je od projekta Erasmus i Erasmus EACEA-ACIIS. Objašnjenje u napomeni.</t>
  </si>
  <si>
    <t>Klasa:400-02/23-01/1</t>
  </si>
  <si>
    <t>Ur.broj:2163-7-6-1-23-1</t>
  </si>
  <si>
    <t>Ostali nespomenuti prihodi_prihodi na temelju refundacija rashoda iz prethodnih razdoblja</t>
  </si>
  <si>
    <t>Prihodi na temelju refundacija rashoda iz prethodnih razdoblja</t>
  </si>
  <si>
    <t>65266-PRIHODI NA TEMELJU REFUNDACIJA RASHODA IZ PRETHODNIH RAZDOBLJA</t>
  </si>
  <si>
    <t xml:space="preserve"> Pula, 26.09.2023.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</si>
</sst>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\ &quot;kn&quot;"/>
    <numFmt numFmtId="166" formatCode="#,##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</numFmts>
  <fonts count="68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600291252136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1" fillId="0" borderId="10" xfId="0" applyFont="1" applyBorder="1" applyAlignment="1" quotePrefix="1">
      <alignment horizontal="left" wrapText="1"/>
    </xf>
    <xf numFmtId="0" fontId="21" fillId="0" borderId="11" xfId="0" applyFont="1" applyBorder="1" applyAlignment="1" quotePrefix="1">
      <alignment horizontal="left" wrapText="1"/>
    </xf>
    <xf numFmtId="0" fontId="21" fillId="0" borderId="11" xfId="0" applyFont="1" applyBorder="1" applyAlignment="1" quotePrefix="1">
      <alignment horizontal="center" wrapText="1"/>
    </xf>
    <xf numFmtId="0" fontId="21" fillId="0" borderId="11" xfId="0" applyNumberFormat="1" applyFont="1" applyFill="1" applyBorder="1" applyAlignment="1" applyProtection="1" quotePrefix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21" fillId="0" borderId="12" xfId="0" applyNumberFormat="1" applyFont="1" applyBorder="1" applyAlignment="1">
      <alignment horizontal="right"/>
    </xf>
    <xf numFmtId="3" fontId="21" fillId="0" borderId="12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Border="1" applyAlignment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3" fontId="21" fillId="0" borderId="10" xfId="0" applyNumberFormat="1" applyFont="1" applyBorder="1" applyAlignment="1">
      <alignment horizontal="right"/>
    </xf>
    <xf numFmtId="0" fontId="21" fillId="0" borderId="11" xfId="0" applyFont="1" applyBorder="1" applyAlignment="1" quotePrefix="1">
      <alignment horizontal="left"/>
    </xf>
    <xf numFmtId="0" fontId="21" fillId="0" borderId="11" xfId="0" applyNumberFormat="1" applyFont="1" applyFill="1" applyBorder="1" applyAlignment="1" applyProtection="1">
      <alignment wrapText="1"/>
      <protection/>
    </xf>
    <xf numFmtId="0" fontId="23" fillId="0" borderId="11" xfId="0" applyNumberFormat="1" applyFont="1" applyFill="1" applyBorder="1" applyAlignment="1" applyProtection="1">
      <alignment horizontal="center" wrapText="1"/>
      <protection/>
    </xf>
    <xf numFmtId="0" fontId="22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7" fillId="33" borderId="0" xfId="0" applyNumberFormat="1" applyFont="1" applyFill="1" applyAlignment="1">
      <alignment/>
    </xf>
    <xf numFmtId="0" fontId="4" fillId="33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4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" fontId="11" fillId="33" borderId="18" xfId="0" applyNumberFormat="1" applyFont="1" applyFill="1" applyBorder="1" applyAlignment="1">
      <alignment wrapText="1"/>
    </xf>
    <xf numFmtId="3" fontId="12" fillId="33" borderId="19" xfId="0" applyNumberFormat="1" applyFont="1" applyFill="1" applyBorder="1" applyAlignment="1">
      <alignment horizontal="right" vertical="center" wrapText="1"/>
    </xf>
    <xf numFmtId="3" fontId="12" fillId="33" borderId="20" xfId="0" applyNumberFormat="1" applyFont="1" applyFill="1" applyBorder="1" applyAlignment="1">
      <alignment horizontal="right"/>
    </xf>
    <xf numFmtId="3" fontId="12" fillId="33" borderId="20" xfId="0" applyNumberFormat="1" applyFont="1" applyFill="1" applyBorder="1" applyAlignment="1">
      <alignment horizontal="right" wrapText="1"/>
    </xf>
    <xf numFmtId="3" fontId="12" fillId="33" borderId="20" xfId="0" applyNumberFormat="1" applyFont="1" applyFill="1" applyBorder="1" applyAlignment="1">
      <alignment horizontal="right" vertical="center" wrapText="1"/>
    </xf>
    <xf numFmtId="3" fontId="12" fillId="33" borderId="21" xfId="0" applyNumberFormat="1" applyFont="1" applyFill="1" applyBorder="1" applyAlignment="1">
      <alignment horizontal="right" vertical="center" wrapText="1"/>
    </xf>
    <xf numFmtId="3" fontId="11" fillId="33" borderId="22" xfId="0" applyNumberFormat="1" applyFont="1" applyFill="1" applyBorder="1" applyAlignment="1">
      <alignment horizontal="right" vertical="center" wrapText="1"/>
    </xf>
    <xf numFmtId="3" fontId="12" fillId="33" borderId="23" xfId="0" applyNumberFormat="1" applyFont="1" applyFill="1" applyBorder="1" applyAlignment="1">
      <alignment horizontal="right" vertical="center" wrapText="1"/>
    </xf>
    <xf numFmtId="3" fontId="12" fillId="33" borderId="23" xfId="0" applyNumberFormat="1" applyFont="1" applyFill="1" applyBorder="1" applyAlignment="1">
      <alignment horizontal="right"/>
    </xf>
    <xf numFmtId="3" fontId="12" fillId="33" borderId="24" xfId="0" applyNumberFormat="1" applyFont="1" applyFill="1" applyBorder="1" applyAlignment="1">
      <alignment horizontal="right" wrapText="1"/>
    </xf>
    <xf numFmtId="3" fontId="12" fillId="33" borderId="24" xfId="0" applyNumberFormat="1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1" fillId="33" borderId="26" xfId="0" applyNumberFormat="1" applyFont="1" applyFill="1" applyBorder="1" applyAlignment="1">
      <alignment horizontal="right" vertical="center" wrapText="1"/>
    </xf>
    <xf numFmtId="3" fontId="12" fillId="33" borderId="24" xfId="0" applyNumberFormat="1" applyFont="1" applyFill="1" applyBorder="1" applyAlignment="1">
      <alignment horizontal="right"/>
    </xf>
    <xf numFmtId="3" fontId="12" fillId="33" borderId="25" xfId="0" applyNumberFormat="1" applyFont="1" applyFill="1" applyBorder="1" applyAlignment="1">
      <alignment horizontal="right"/>
    </xf>
    <xf numFmtId="3" fontId="11" fillId="33" borderId="26" xfId="0" applyNumberFormat="1" applyFont="1" applyFill="1" applyBorder="1" applyAlignment="1">
      <alignment horizontal="right"/>
    </xf>
    <xf numFmtId="3" fontId="17" fillId="33" borderId="27" xfId="0" applyNumberFormat="1" applyFont="1" applyFill="1" applyBorder="1" applyAlignment="1">
      <alignment horizontal="right"/>
    </xf>
    <xf numFmtId="3" fontId="17" fillId="33" borderId="18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0" fontId="22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wrapText="1"/>
    </xf>
    <xf numFmtId="1" fontId="11" fillId="33" borderId="18" xfId="0" applyNumberFormat="1" applyFont="1" applyFill="1" applyBorder="1" applyAlignment="1">
      <alignment horizontal="right" vertical="top" wrapText="1"/>
    </xf>
    <xf numFmtId="0" fontId="11" fillId="33" borderId="28" xfId="0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 quotePrefix="1">
      <alignment horizontal="left"/>
    </xf>
    <xf numFmtId="3" fontId="2" fillId="33" borderId="31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left"/>
    </xf>
    <xf numFmtId="3" fontId="2" fillId="33" borderId="18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wrapText="1"/>
    </xf>
    <xf numFmtId="0" fontId="4" fillId="33" borderId="18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wrapText="1"/>
    </xf>
    <xf numFmtId="0" fontId="3" fillId="33" borderId="18" xfId="0" applyNumberFormat="1" applyFont="1" applyFill="1" applyBorder="1" applyAlignment="1" quotePrefix="1">
      <alignment horizontal="left"/>
    </xf>
    <xf numFmtId="0" fontId="3" fillId="33" borderId="18" xfId="0" applyNumberFormat="1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8" xfId="0" applyNumberFormat="1" applyFont="1" applyFill="1" applyBorder="1" applyAlignment="1">
      <alignment horizontal="left"/>
    </xf>
    <xf numFmtId="0" fontId="3" fillId="33" borderId="18" xfId="0" applyNumberFormat="1" applyFont="1" applyFill="1" applyBorder="1" applyAlignment="1">
      <alignment horizontal="left"/>
    </xf>
    <xf numFmtId="3" fontId="7" fillId="34" borderId="18" xfId="0" applyNumberFormat="1" applyFont="1" applyFill="1" applyBorder="1" applyAlignment="1">
      <alignment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left" vertical="center" wrapText="1"/>
    </xf>
    <xf numFmtId="0" fontId="28" fillId="35" borderId="34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left" vertical="center" wrapText="1"/>
    </xf>
    <xf numFmtId="0" fontId="28" fillId="35" borderId="32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left" vertical="center" wrapText="1"/>
    </xf>
    <xf numFmtId="3" fontId="4" fillId="12" borderId="12" xfId="0" applyNumberFormat="1" applyFont="1" applyFill="1" applyBorder="1" applyAlignment="1">
      <alignment horizontal="center" vertical="center" wrapText="1" readingOrder="1"/>
    </xf>
    <xf numFmtId="3" fontId="4" fillId="12" borderId="12" xfId="0" applyNumberFormat="1" applyFont="1" applyFill="1" applyBorder="1" applyAlignment="1">
      <alignment horizontal="center" vertical="center" wrapText="1"/>
    </xf>
    <xf numFmtId="0" fontId="3" fillId="12" borderId="12" xfId="0" applyNumberFormat="1" applyFont="1" applyFill="1" applyBorder="1" applyAlignment="1">
      <alignment horizontal="center" vertical="center" wrapText="1"/>
    </xf>
    <xf numFmtId="0" fontId="4" fillId="12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1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10" borderId="0" xfId="0" applyNumberFormat="1" applyFont="1" applyFill="1" applyBorder="1" applyAlignment="1">
      <alignment/>
    </xf>
    <xf numFmtId="0" fontId="4" fillId="10" borderId="0" xfId="0" applyNumberFormat="1" applyFont="1" applyFill="1" applyBorder="1" applyAlignment="1">
      <alignment/>
    </xf>
    <xf numFmtId="0" fontId="3" fillId="10" borderId="0" xfId="0" applyNumberFormat="1" applyFont="1" applyFill="1" applyBorder="1" applyAlignment="1">
      <alignment/>
    </xf>
    <xf numFmtId="3" fontId="4" fillId="10" borderId="0" xfId="0" applyNumberFormat="1" applyFont="1" applyFill="1" applyBorder="1" applyAlignment="1">
      <alignment/>
    </xf>
    <xf numFmtId="3" fontId="2" fillId="10" borderId="0" xfId="0" applyNumberFormat="1" applyFont="1" applyFill="1" applyAlignment="1">
      <alignment horizontal="left"/>
    </xf>
    <xf numFmtId="0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wrapText="1"/>
    </xf>
    <xf numFmtId="3" fontId="2" fillId="10" borderId="0" xfId="0" applyNumberFormat="1" applyFont="1" applyFill="1" applyAlignment="1">
      <alignment horizontal="left"/>
    </xf>
    <xf numFmtId="3" fontId="2" fillId="10" borderId="0" xfId="0" applyNumberFormat="1" applyFont="1" applyFill="1" applyAlignment="1" quotePrefix="1">
      <alignment horizontal="left"/>
    </xf>
    <xf numFmtId="3" fontId="7" fillId="10" borderId="0" xfId="0" applyNumberFormat="1" applyFont="1" applyFill="1" applyAlignment="1">
      <alignment/>
    </xf>
    <xf numFmtId="3" fontId="7" fillId="10" borderId="0" xfId="0" applyNumberFormat="1" applyFont="1" applyFill="1" applyAlignment="1">
      <alignment wrapText="1"/>
    </xf>
    <xf numFmtId="3" fontId="2" fillId="10" borderId="0" xfId="0" applyNumberFormat="1" applyFont="1" applyFill="1" applyAlignment="1">
      <alignment/>
    </xf>
    <xf numFmtId="3" fontId="8" fillId="10" borderId="0" xfId="0" applyNumberFormat="1" applyFont="1" applyFill="1" applyBorder="1" applyAlignment="1" quotePrefix="1">
      <alignment horizontal="left"/>
    </xf>
    <xf numFmtId="3" fontId="9" fillId="10" borderId="0" xfId="0" applyNumberFormat="1" applyFont="1" applyFill="1" applyBorder="1" applyAlignment="1" quotePrefix="1">
      <alignment horizontal="left"/>
    </xf>
    <xf numFmtId="3" fontId="8" fillId="1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0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4" fillId="12" borderId="36" xfId="0" applyNumberFormat="1" applyFont="1" applyFill="1" applyBorder="1" applyAlignment="1">
      <alignment horizontal="center" vertical="center" wrapText="1"/>
    </xf>
    <xf numFmtId="3" fontId="4" fillId="12" borderId="36" xfId="0" applyNumberFormat="1" applyFont="1" applyFill="1" applyBorder="1" applyAlignment="1">
      <alignment horizontal="center" vertical="center" wrapText="1" readingOrder="1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 quotePrefix="1">
      <alignment horizontal="left" vertical="center"/>
    </xf>
    <xf numFmtId="3" fontId="9" fillId="10" borderId="0" xfId="0" applyNumberFormat="1" applyFont="1" applyFill="1" applyBorder="1" applyAlignment="1">
      <alignment horizontal="left"/>
    </xf>
    <xf numFmtId="1" fontId="11" fillId="33" borderId="37" xfId="0" applyNumberFormat="1" applyFont="1" applyFill="1" applyBorder="1" applyAlignment="1">
      <alignment horizontal="left" vertical="center"/>
    </xf>
    <xf numFmtId="0" fontId="12" fillId="36" borderId="38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6" borderId="39" xfId="0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left" vertical="center" wrapText="1"/>
    </xf>
    <xf numFmtId="0" fontId="12" fillId="37" borderId="12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12" borderId="40" xfId="0" applyFont="1" applyFill="1" applyBorder="1" applyAlignment="1">
      <alignment vertical="center" wrapText="1"/>
    </xf>
    <xf numFmtId="0" fontId="12" fillId="12" borderId="24" xfId="0" applyFont="1" applyFill="1" applyBorder="1" applyAlignment="1">
      <alignment horizontal="center" vertical="center"/>
    </xf>
    <xf numFmtId="0" fontId="17" fillId="38" borderId="18" xfId="0" applyFont="1" applyFill="1" applyBorder="1" applyAlignment="1">
      <alignment horizontal="center" vertical="center"/>
    </xf>
    <xf numFmtId="0" fontId="17" fillId="38" borderId="18" xfId="0" applyFont="1" applyFill="1" applyBorder="1" applyAlignment="1">
      <alignment horizontal="left" vertical="center" wrapText="1"/>
    </xf>
    <xf numFmtId="0" fontId="28" fillId="39" borderId="37" xfId="0" applyFont="1" applyFill="1" applyBorder="1" applyAlignment="1">
      <alignment horizontal="center" vertical="center"/>
    </xf>
    <xf numFmtId="0" fontId="28" fillId="39" borderId="37" xfId="0" applyFont="1" applyFill="1" applyBorder="1" applyAlignment="1">
      <alignment horizontal="left" vertical="center" wrapText="1"/>
    </xf>
    <xf numFmtId="0" fontId="28" fillId="39" borderId="18" xfId="0" applyFont="1" applyFill="1" applyBorder="1" applyAlignment="1">
      <alignment horizontal="center" vertical="center"/>
    </xf>
    <xf numFmtId="0" fontId="28" fillId="39" borderId="18" xfId="0" applyFont="1" applyFill="1" applyBorder="1" applyAlignment="1">
      <alignment horizontal="left" vertical="center" wrapText="1"/>
    </xf>
    <xf numFmtId="0" fontId="4" fillId="33" borderId="41" xfId="0" applyNumberFormat="1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 vertical="center" wrapText="1" readingOrder="1"/>
    </xf>
    <xf numFmtId="3" fontId="5" fillId="12" borderId="18" xfId="0" applyNumberFormat="1" applyFont="1" applyFill="1" applyBorder="1" applyAlignment="1">
      <alignment horizontal="center" vertical="center" wrapText="1" readingOrder="1"/>
    </xf>
    <xf numFmtId="3" fontId="5" fillId="12" borderId="18" xfId="0" applyNumberFormat="1" applyFont="1" applyFill="1" applyBorder="1" applyAlignment="1">
      <alignment horizontal="center" vertical="center" wrapText="1" readingOrder="1"/>
    </xf>
    <xf numFmtId="3" fontId="4" fillId="12" borderId="18" xfId="0" applyNumberFormat="1" applyFont="1" applyFill="1" applyBorder="1" applyAlignment="1">
      <alignment horizontal="center" vertical="center" wrapText="1"/>
    </xf>
    <xf numFmtId="3" fontId="6" fillId="12" borderId="18" xfId="0" applyNumberFormat="1" applyFont="1" applyFill="1" applyBorder="1" applyAlignment="1">
      <alignment horizontal="center" vertical="center" wrapText="1" readingOrder="1"/>
    </xf>
    <xf numFmtId="0" fontId="3" fillId="16" borderId="18" xfId="0" applyNumberFormat="1" applyFont="1" applyFill="1" applyBorder="1" applyAlignment="1">
      <alignment horizontal="center"/>
    </xf>
    <xf numFmtId="0" fontId="4" fillId="16" borderId="18" xfId="0" applyNumberFormat="1" applyFont="1" applyFill="1" applyBorder="1" applyAlignment="1">
      <alignment/>
    </xf>
    <xf numFmtId="3" fontId="2" fillId="16" borderId="18" xfId="0" applyNumberFormat="1" applyFont="1" applyFill="1" applyBorder="1" applyAlignment="1">
      <alignment/>
    </xf>
    <xf numFmtId="3" fontId="4" fillId="12" borderId="35" xfId="0" applyNumberFormat="1" applyFont="1" applyFill="1" applyBorder="1" applyAlignment="1">
      <alignment horizontal="center" vertical="center" wrapText="1"/>
    </xf>
    <xf numFmtId="3" fontId="2" fillId="33" borderId="4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12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1" fillId="33" borderId="43" xfId="0" applyNumberFormat="1" applyFont="1" applyFill="1" applyBorder="1" applyAlignment="1">
      <alignment horizontal="left" vertical="center" wrapText="1"/>
    </xf>
    <xf numFmtId="1" fontId="11" fillId="33" borderId="44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4" borderId="18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11" fillId="33" borderId="45" xfId="0" applyNumberFormat="1" applyFont="1" applyFill="1" applyBorder="1" applyAlignment="1">
      <alignment horizontal="right"/>
    </xf>
    <xf numFmtId="3" fontId="12" fillId="33" borderId="45" xfId="0" applyNumberFormat="1" applyFont="1" applyFill="1" applyBorder="1" applyAlignment="1">
      <alignment horizontal="right"/>
    </xf>
    <xf numFmtId="3" fontId="4" fillId="33" borderId="33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vertical="center"/>
    </xf>
    <xf numFmtId="3" fontId="27" fillId="33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left"/>
    </xf>
    <xf numFmtId="3" fontId="2" fillId="34" borderId="12" xfId="0" applyNumberFormat="1" applyFont="1" applyFill="1" applyBorder="1" applyAlignment="1">
      <alignment/>
    </xf>
    <xf numFmtId="1" fontId="11" fillId="33" borderId="37" xfId="0" applyNumberFormat="1" applyFont="1" applyFill="1" applyBorder="1" applyAlignment="1">
      <alignment horizontal="left" vertical="center" wrapText="1"/>
    </xf>
    <xf numFmtId="3" fontId="2" fillId="33" borderId="36" xfId="0" applyNumberFormat="1" applyFont="1" applyFill="1" applyBorder="1" applyAlignment="1">
      <alignment horizontal="right"/>
    </xf>
    <xf numFmtId="0" fontId="4" fillId="33" borderId="33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left"/>
    </xf>
    <xf numFmtId="3" fontId="2" fillId="33" borderId="33" xfId="0" applyNumberFormat="1" applyFont="1" applyFill="1" applyBorder="1" applyAlignment="1">
      <alignment horizontal="right" wrapText="1"/>
    </xf>
    <xf numFmtId="3" fontId="2" fillId="33" borderId="33" xfId="0" applyNumberFormat="1" applyFont="1" applyFill="1" applyBorder="1" applyAlignment="1">
      <alignment horizontal="right"/>
    </xf>
    <xf numFmtId="0" fontId="3" fillId="12" borderId="46" xfId="0" applyNumberFormat="1" applyFont="1" applyFill="1" applyBorder="1" applyAlignment="1">
      <alignment horizontal="center" vertical="center" wrapText="1"/>
    </xf>
    <xf numFmtId="0" fontId="4" fillId="12" borderId="15" xfId="0" applyNumberFormat="1" applyFont="1" applyFill="1" applyBorder="1" applyAlignment="1">
      <alignment horizontal="center" vertical="center" wrapText="1"/>
    </xf>
    <xf numFmtId="3" fontId="4" fillId="12" borderId="15" xfId="0" applyNumberFormat="1" applyFont="1" applyFill="1" applyBorder="1" applyAlignment="1">
      <alignment horizontal="center" vertical="center" wrapText="1" readingOrder="1"/>
    </xf>
    <xf numFmtId="3" fontId="4" fillId="12" borderId="15" xfId="0" applyNumberFormat="1" applyFont="1" applyFill="1" applyBorder="1" applyAlignment="1">
      <alignment horizontal="center" vertical="center" wrapText="1"/>
    </xf>
    <xf numFmtId="0" fontId="3" fillId="12" borderId="36" xfId="0" applyNumberFormat="1" applyFont="1" applyFill="1" applyBorder="1" applyAlignment="1">
      <alignment/>
    </xf>
    <xf numFmtId="3" fontId="4" fillId="12" borderId="36" xfId="0" applyNumberFormat="1" applyFont="1" applyFill="1" applyBorder="1" applyAlignment="1">
      <alignment horizontal="center" vertical="center" wrapText="1" readingOrder="1"/>
    </xf>
    <xf numFmtId="3" fontId="4" fillId="12" borderId="20" xfId="0" applyNumberFormat="1" applyFont="1" applyFill="1" applyBorder="1" applyAlignment="1">
      <alignment horizontal="center" vertical="center" wrapText="1"/>
    </xf>
    <xf numFmtId="3" fontId="4" fillId="12" borderId="47" xfId="0" applyNumberFormat="1" applyFont="1" applyFill="1" applyBorder="1" applyAlignment="1">
      <alignment horizontal="center" vertical="center" wrapText="1" readingOrder="1"/>
    </xf>
    <xf numFmtId="3" fontId="4" fillId="12" borderId="2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horizontal="center"/>
    </xf>
    <xf numFmtId="0" fontId="67" fillId="0" borderId="12" xfId="0" applyFont="1" applyBorder="1" applyAlignment="1">
      <alignment horizontal="center"/>
    </xf>
    <xf numFmtId="3" fontId="11" fillId="33" borderId="24" xfId="0" applyNumberFormat="1" applyFont="1" applyFill="1" applyBorder="1" applyAlignment="1">
      <alignment horizontal="right"/>
    </xf>
    <xf numFmtId="0" fontId="0" fillId="40" borderId="0" xfId="0" applyFont="1" applyFill="1" applyAlignment="1">
      <alignment vertical="center" wrapText="1"/>
    </xf>
    <xf numFmtId="0" fontId="0" fillId="40" borderId="0" xfId="0" applyFont="1" applyFill="1" applyAlignment="1">
      <alignment vertical="center"/>
    </xf>
    <xf numFmtId="0" fontId="0" fillId="40" borderId="0" xfId="0" applyFont="1" applyFill="1" applyAlignment="1">
      <alignment horizontal="right" vertical="center"/>
    </xf>
    <xf numFmtId="0" fontId="11" fillId="40" borderId="18" xfId="0" applyFont="1" applyFill="1" applyBorder="1" applyAlignment="1">
      <alignment horizontal="right" vertical="center" wrapText="1"/>
    </xf>
    <xf numFmtId="0" fontId="11" fillId="40" borderId="37" xfId="0" applyFont="1" applyFill="1" applyBorder="1" applyAlignment="1">
      <alignment vertical="center"/>
    </xf>
    <xf numFmtId="0" fontId="11" fillId="40" borderId="48" xfId="0" applyFont="1" applyFill="1" applyBorder="1" applyAlignment="1">
      <alignment horizontal="center" vertical="center" wrapText="1"/>
    </xf>
    <xf numFmtId="0" fontId="11" fillId="40" borderId="49" xfId="0" applyFont="1" applyFill="1" applyBorder="1" applyAlignment="1">
      <alignment horizontal="center" vertical="center" wrapText="1"/>
    </xf>
    <xf numFmtId="0" fontId="11" fillId="40" borderId="37" xfId="0" applyFont="1" applyFill="1" applyBorder="1" applyAlignment="1">
      <alignment horizontal="center" vertical="center" wrapText="1"/>
    </xf>
    <xf numFmtId="0" fontId="11" fillId="40" borderId="43" xfId="0" applyFont="1" applyFill="1" applyBorder="1" applyAlignment="1">
      <alignment vertical="center" wrapText="1"/>
    </xf>
    <xf numFmtId="0" fontId="12" fillId="40" borderId="50" xfId="0" applyFont="1" applyFill="1" applyBorder="1" applyAlignment="1">
      <alignment horizontal="right" vertical="center" wrapText="1"/>
    </xf>
    <xf numFmtId="0" fontId="12" fillId="40" borderId="50" xfId="0" applyFont="1" applyFill="1" applyBorder="1" applyAlignment="1">
      <alignment horizontal="right" vertical="center"/>
    </xf>
    <xf numFmtId="0" fontId="12" fillId="40" borderId="0" xfId="0" applyFont="1" applyFill="1" applyAlignment="1">
      <alignment horizontal="right" vertical="center" wrapText="1"/>
    </xf>
    <xf numFmtId="0" fontId="12" fillId="40" borderId="51" xfId="0" applyFont="1" applyFill="1" applyBorder="1" applyAlignment="1">
      <alignment horizontal="right" vertical="center" wrapText="1"/>
    </xf>
    <xf numFmtId="0" fontId="11" fillId="40" borderId="43" xfId="0" applyFont="1" applyFill="1" applyBorder="1" applyAlignment="1">
      <alignment horizontal="right" vertical="center" wrapText="1"/>
    </xf>
    <xf numFmtId="3" fontId="12" fillId="40" borderId="50" xfId="0" applyNumberFormat="1" applyFont="1" applyFill="1" applyBorder="1" applyAlignment="1">
      <alignment horizontal="right" vertical="center" wrapText="1"/>
    </xf>
    <xf numFmtId="3" fontId="12" fillId="40" borderId="50" xfId="0" applyNumberFormat="1" applyFont="1" applyFill="1" applyBorder="1" applyAlignment="1">
      <alignment horizontal="right" vertical="center"/>
    </xf>
    <xf numFmtId="0" fontId="12" fillId="40" borderId="0" xfId="0" applyFont="1" applyFill="1" applyAlignment="1">
      <alignment horizontal="right" vertical="center"/>
    </xf>
    <xf numFmtId="0" fontId="12" fillId="40" borderId="51" xfId="0" applyFont="1" applyFill="1" applyBorder="1" applyAlignment="1">
      <alignment horizontal="right" vertical="center"/>
    </xf>
    <xf numFmtId="0" fontId="11" fillId="40" borderId="43" xfId="0" applyFont="1" applyFill="1" applyBorder="1" applyAlignment="1">
      <alignment horizontal="right" vertical="center"/>
    </xf>
    <xf numFmtId="0" fontId="11" fillId="40" borderId="50" xfId="0" applyFont="1" applyFill="1" applyBorder="1" applyAlignment="1">
      <alignment horizontal="right" vertical="center"/>
    </xf>
    <xf numFmtId="0" fontId="11" fillId="40" borderId="37" xfId="0" applyFont="1" applyFill="1" applyBorder="1" applyAlignment="1">
      <alignment vertical="center" wrapText="1"/>
    </xf>
    <xf numFmtId="0" fontId="12" fillId="40" borderId="48" xfId="0" applyFont="1" applyFill="1" applyBorder="1" applyAlignment="1">
      <alignment horizontal="right" vertical="center"/>
    </xf>
    <xf numFmtId="3" fontId="12" fillId="40" borderId="48" xfId="0" applyNumberFormat="1" applyFont="1" applyFill="1" applyBorder="1" applyAlignment="1">
      <alignment horizontal="right" vertical="center"/>
    </xf>
    <xf numFmtId="0" fontId="11" fillId="40" borderId="48" xfId="0" applyFont="1" applyFill="1" applyBorder="1" applyAlignment="1">
      <alignment horizontal="right" vertical="center"/>
    </xf>
    <xf numFmtId="3" fontId="17" fillId="40" borderId="49" xfId="0" applyNumberFormat="1" applyFont="1" applyFill="1" applyBorder="1" applyAlignment="1">
      <alignment horizontal="right" vertical="center"/>
    </xf>
    <xf numFmtId="0" fontId="17" fillId="40" borderId="52" xfId="0" applyFont="1" applyFill="1" applyBorder="1" applyAlignment="1">
      <alignment horizontal="right" vertical="center"/>
    </xf>
    <xf numFmtId="3" fontId="17" fillId="40" borderId="52" xfId="0" applyNumberFormat="1" applyFont="1" applyFill="1" applyBorder="1" applyAlignment="1">
      <alignment horizontal="right" vertical="center"/>
    </xf>
    <xf numFmtId="0" fontId="17" fillId="40" borderId="37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3" fontId="2" fillId="33" borderId="0" xfId="0" applyNumberFormat="1" applyFont="1" applyFill="1" applyBorder="1" applyAlignment="1">
      <alignment horizontal="right"/>
    </xf>
    <xf numFmtId="0" fontId="7" fillId="33" borderId="41" xfId="0" applyNumberFormat="1" applyFont="1" applyFill="1" applyBorder="1" applyAlignment="1">
      <alignment horizontal="left"/>
    </xf>
    <xf numFmtId="0" fontId="30" fillId="33" borderId="53" xfId="0" applyFont="1" applyFill="1" applyBorder="1" applyAlignment="1">
      <alignment horizontal="center" wrapText="1"/>
    </xf>
    <xf numFmtId="0" fontId="7" fillId="33" borderId="54" xfId="0" applyNumberFormat="1" applyFont="1" applyFill="1" applyBorder="1" applyAlignment="1">
      <alignment horizontal="left"/>
    </xf>
    <xf numFmtId="0" fontId="30" fillId="33" borderId="55" xfId="0" applyFont="1" applyFill="1" applyBorder="1" applyAlignment="1">
      <alignment horizontal="center" wrapText="1"/>
    </xf>
    <xf numFmtId="0" fontId="3" fillId="33" borderId="36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/>
    </xf>
    <xf numFmtId="3" fontId="7" fillId="33" borderId="36" xfId="0" applyNumberFormat="1" applyFont="1" applyFill="1" applyBorder="1" applyAlignment="1">
      <alignment/>
    </xf>
    <xf numFmtId="3" fontId="7" fillId="33" borderId="36" xfId="0" applyNumberFormat="1" applyFont="1" applyFill="1" applyBorder="1" applyAlignment="1">
      <alignment wrapText="1"/>
    </xf>
    <xf numFmtId="3" fontId="2" fillId="41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wrapText="1"/>
    </xf>
    <xf numFmtId="0" fontId="3" fillId="33" borderId="18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wrapText="1"/>
    </xf>
    <xf numFmtId="0" fontId="4" fillId="34" borderId="18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left"/>
    </xf>
    <xf numFmtId="0" fontId="4" fillId="34" borderId="18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left"/>
    </xf>
    <xf numFmtId="3" fontId="2" fillId="33" borderId="33" xfId="0" applyNumberFormat="1" applyFont="1" applyFill="1" applyBorder="1" applyAlignment="1">
      <alignment/>
    </xf>
    <xf numFmtId="3" fontId="2" fillId="4" borderId="18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center"/>
    </xf>
    <xf numFmtId="3" fontId="4" fillId="12" borderId="11" xfId="0" applyNumberFormat="1" applyFont="1" applyFill="1" applyBorder="1" applyAlignment="1">
      <alignment horizontal="center" vertical="center" wrapText="1" readingOrder="1"/>
    </xf>
    <xf numFmtId="0" fontId="0" fillId="0" borderId="53" xfId="0" applyBorder="1" applyAlignment="1">
      <alignment/>
    </xf>
    <xf numFmtId="0" fontId="16" fillId="0" borderId="2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0" fontId="16" fillId="0" borderId="5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55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3" xfId="0" applyBorder="1" applyAlignment="1">
      <alignment/>
    </xf>
    <xf numFmtId="0" fontId="16" fillId="0" borderId="25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54" xfId="0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55" xfId="0" applyBorder="1" applyAlignment="1">
      <alignment/>
    </xf>
    <xf numFmtId="0" fontId="1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56" xfId="0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/>
    </xf>
    <xf numFmtId="3" fontId="33" fillId="33" borderId="10" xfId="0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4" fontId="12" fillId="36" borderId="57" xfId="0" applyNumberFormat="1" applyFont="1" applyFill="1" applyBorder="1" applyAlignment="1">
      <alignment horizontal="right" vertical="center"/>
    </xf>
    <xf numFmtId="4" fontId="12" fillId="36" borderId="58" xfId="0" applyNumberFormat="1" applyFont="1" applyFill="1" applyBorder="1" applyAlignment="1">
      <alignment horizontal="right" vertical="center"/>
    </xf>
    <xf numFmtId="4" fontId="28" fillId="39" borderId="27" xfId="0" applyNumberFormat="1" applyFont="1" applyFill="1" applyBorder="1" applyAlignment="1">
      <alignment horizontal="right" vertical="center"/>
    </xf>
    <xf numFmtId="4" fontId="28" fillId="39" borderId="59" xfId="0" applyNumberFormat="1" applyFont="1" applyFill="1" applyBorder="1" applyAlignment="1">
      <alignment horizontal="right" vertical="center"/>
    </xf>
    <xf numFmtId="4" fontId="12" fillId="36" borderId="10" xfId="0" applyNumberFormat="1" applyFont="1" applyFill="1" applyBorder="1" applyAlignment="1">
      <alignment horizontal="right" vertical="center"/>
    </xf>
    <xf numFmtId="4" fontId="12" fillId="36" borderId="56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2" fillId="35" borderId="56" xfId="0" applyNumberFormat="1" applyFont="1" applyFill="1" applyBorder="1" applyAlignment="1">
      <alignment horizontal="right" vertical="center"/>
    </xf>
    <xf numFmtId="4" fontId="28" fillId="35" borderId="10" xfId="0" applyNumberFormat="1" applyFont="1" applyFill="1" applyBorder="1" applyAlignment="1">
      <alignment horizontal="right" vertical="center"/>
    </xf>
    <xf numFmtId="4" fontId="28" fillId="35" borderId="56" xfId="0" applyNumberFormat="1" applyFont="1" applyFill="1" applyBorder="1" applyAlignment="1">
      <alignment horizontal="right" vertical="center"/>
    </xf>
    <xf numFmtId="4" fontId="12" fillId="35" borderId="60" xfId="0" applyNumberFormat="1" applyFont="1" applyFill="1" applyBorder="1" applyAlignment="1">
      <alignment horizontal="right" vertical="center"/>
    </xf>
    <xf numFmtId="4" fontId="12" fillId="35" borderId="61" xfId="0" applyNumberFormat="1" applyFont="1" applyFill="1" applyBorder="1" applyAlignment="1">
      <alignment horizontal="right" vertical="center"/>
    </xf>
    <xf numFmtId="3" fontId="2" fillId="33" borderId="27" xfId="0" applyNumberFormat="1" applyFont="1" applyFill="1" applyBorder="1" applyAlignment="1">
      <alignment horizontal="left" vertical="center" wrapText="1"/>
    </xf>
    <xf numFmtId="3" fontId="2" fillId="33" borderId="59" xfId="0" applyNumberFormat="1" applyFont="1" applyFill="1" applyBorder="1" applyAlignment="1">
      <alignment horizontal="left" vertical="center" wrapText="1"/>
    </xf>
    <xf numFmtId="4" fontId="28" fillId="35" borderId="60" xfId="0" applyNumberFormat="1" applyFont="1" applyFill="1" applyBorder="1" applyAlignment="1">
      <alignment horizontal="right" vertical="center"/>
    </xf>
    <xf numFmtId="4" fontId="28" fillId="35" borderId="61" xfId="0" applyNumberFormat="1" applyFont="1" applyFill="1" applyBorder="1" applyAlignment="1">
      <alignment horizontal="right" vertical="center"/>
    </xf>
    <xf numFmtId="4" fontId="17" fillId="38" borderId="52" xfId="0" applyNumberFormat="1" applyFont="1" applyFill="1" applyBorder="1" applyAlignment="1">
      <alignment horizontal="right" vertical="center"/>
    </xf>
    <xf numFmtId="4" fontId="17" fillId="38" borderId="48" xfId="0" applyNumberFormat="1" applyFont="1" applyFill="1" applyBorder="1" applyAlignment="1">
      <alignment horizontal="right" vertical="center"/>
    </xf>
    <xf numFmtId="0" fontId="2" fillId="33" borderId="18" xfId="0" applyNumberFormat="1" applyFont="1" applyFill="1" applyBorder="1" applyAlignment="1">
      <alignment horizontal="left" vertical="center" wrapText="1"/>
    </xf>
    <xf numFmtId="0" fontId="2" fillId="10" borderId="10" xfId="0" applyNumberFormat="1" applyFont="1" applyFill="1" applyBorder="1" applyAlignment="1">
      <alignment horizontal="left" vertical="center"/>
    </xf>
    <xf numFmtId="0" fontId="2" fillId="10" borderId="11" xfId="0" applyNumberFormat="1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left" vertical="center" wrapText="1"/>
    </xf>
    <xf numFmtId="3" fontId="2" fillId="33" borderId="27" xfId="0" applyNumberFormat="1" applyFont="1" applyFill="1" applyBorder="1" applyAlignment="1">
      <alignment horizontal="left" vertical="center"/>
    </xf>
    <xf numFmtId="3" fontId="2" fillId="33" borderId="59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center"/>
    </xf>
    <xf numFmtId="0" fontId="5" fillId="41" borderId="18" xfId="0" applyNumberFormat="1" applyFont="1" applyFill="1" applyBorder="1" applyAlignment="1">
      <alignment horizontal="center"/>
    </xf>
    <xf numFmtId="3" fontId="2" fillId="4" borderId="27" xfId="0" applyNumberFormat="1" applyFont="1" applyFill="1" applyBorder="1" applyAlignment="1">
      <alignment horizontal="left" vertical="center"/>
    </xf>
    <xf numFmtId="3" fontId="2" fillId="4" borderId="59" xfId="0" applyNumberFormat="1" applyFont="1" applyFill="1" applyBorder="1" applyAlignment="1">
      <alignment horizontal="left" vertical="center"/>
    </xf>
    <xf numFmtId="3" fontId="2" fillId="33" borderId="27" xfId="0" applyNumberFormat="1" applyFont="1" applyFill="1" applyBorder="1" applyAlignment="1">
      <alignment horizontal="center" vertical="center"/>
    </xf>
    <xf numFmtId="3" fontId="2" fillId="33" borderId="59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left"/>
    </xf>
    <xf numFmtId="3" fontId="4" fillId="33" borderId="55" xfId="0" applyNumberFormat="1" applyFont="1" applyFill="1" applyBorder="1" applyAlignment="1">
      <alignment horizontal="left"/>
    </xf>
    <xf numFmtId="3" fontId="2" fillId="4" borderId="27" xfId="0" applyNumberFormat="1" applyFont="1" applyFill="1" applyBorder="1" applyAlignment="1">
      <alignment horizontal="center" vertical="center"/>
    </xf>
    <xf numFmtId="3" fontId="2" fillId="4" borderId="59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left" vertical="center" wrapText="1"/>
    </xf>
    <xf numFmtId="49" fontId="2" fillId="33" borderId="59" xfId="0" applyNumberFormat="1" applyFont="1" applyFill="1" applyBorder="1" applyAlignment="1">
      <alignment horizontal="left" vertical="center" wrapText="1"/>
    </xf>
    <xf numFmtId="0" fontId="17" fillId="3" borderId="52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4" fontId="12" fillId="37" borderId="12" xfId="0" applyNumberFormat="1" applyFont="1" applyFill="1" applyBorder="1" applyAlignment="1">
      <alignment horizontal="right" vertical="center"/>
    </xf>
    <xf numFmtId="4" fontId="29" fillId="3" borderId="62" xfId="0" applyNumberFormat="1" applyFont="1" applyFill="1" applyBorder="1" applyAlignment="1">
      <alignment horizontal="right" vertical="center"/>
    </xf>
    <xf numFmtId="4" fontId="29" fillId="3" borderId="63" xfId="0" applyNumberFormat="1" applyFont="1" applyFill="1" applyBorder="1" applyAlignment="1">
      <alignment horizontal="right" vertical="center"/>
    </xf>
    <xf numFmtId="4" fontId="12" fillId="36" borderId="12" xfId="0" applyNumberFormat="1" applyFont="1" applyFill="1" applyBorder="1" applyAlignment="1">
      <alignment horizontal="right" vertical="center"/>
    </xf>
    <xf numFmtId="0" fontId="12" fillId="12" borderId="12" xfId="0" applyFont="1" applyFill="1" applyBorder="1" applyAlignment="1">
      <alignment horizontal="center" vertical="center" wrapText="1"/>
    </xf>
    <xf numFmtId="0" fontId="12" fillId="40" borderId="27" xfId="0" applyFont="1" applyFill="1" applyBorder="1" applyAlignment="1">
      <alignment horizontal="center" vertical="center"/>
    </xf>
    <xf numFmtId="0" fontId="12" fillId="40" borderId="64" xfId="0" applyFont="1" applyFill="1" applyBorder="1" applyAlignment="1">
      <alignment horizontal="center" vertical="center"/>
    </xf>
    <xf numFmtId="0" fontId="12" fillId="40" borderId="65" xfId="0" applyFont="1" applyFill="1" applyBorder="1" applyAlignment="1">
      <alignment horizontal="center" vertical="center"/>
    </xf>
    <xf numFmtId="3" fontId="17" fillId="40" borderId="27" xfId="0" applyNumberFormat="1" applyFont="1" applyFill="1" applyBorder="1" applyAlignment="1">
      <alignment horizontal="center" vertical="center"/>
    </xf>
    <xf numFmtId="3" fontId="17" fillId="40" borderId="64" xfId="0" applyNumberFormat="1" applyFont="1" applyFill="1" applyBorder="1" applyAlignment="1">
      <alignment horizontal="center" vertical="center"/>
    </xf>
    <xf numFmtId="3" fontId="17" fillId="40" borderId="65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64" xfId="0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3" fontId="17" fillId="33" borderId="27" xfId="0" applyNumberFormat="1" applyFont="1" applyFill="1" applyBorder="1" applyAlignment="1">
      <alignment horizontal="center"/>
    </xf>
    <xf numFmtId="3" fontId="17" fillId="33" borderId="64" xfId="0" applyNumberFormat="1" applyFont="1" applyFill="1" applyBorder="1" applyAlignment="1">
      <alignment horizontal="center"/>
    </xf>
    <xf numFmtId="3" fontId="17" fillId="33" borderId="59" xfId="0" applyNumberFormat="1" applyFont="1" applyFill="1" applyBorder="1" applyAlignment="1">
      <alignment horizontal="center"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 wrapText="1"/>
      <protection/>
    </xf>
    <xf numFmtId="0" fontId="23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14</xdr:col>
      <xdr:colOff>590550</xdr:colOff>
      <xdr:row>67</xdr:row>
      <xdr:rowOff>142875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124950" cy="1089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14</xdr:col>
      <xdr:colOff>514350</xdr:colOff>
      <xdr:row>60</xdr:row>
      <xdr:rowOff>152400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048750" cy="970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9"/>
  <sheetViews>
    <sheetView tabSelected="1" view="pageBreakPreview" zoomScale="75" zoomScaleNormal="75" zoomScaleSheetLayoutView="75" zoomScalePageLayoutView="0" workbookViewId="0" topLeftCell="B187">
      <selection activeCell="G28" sqref="G28"/>
    </sheetView>
  </sheetViews>
  <sheetFormatPr defaultColWidth="9.140625" defaultRowHeight="12.75"/>
  <cols>
    <col min="1" max="1" width="11.140625" style="34" customWidth="1"/>
    <col min="2" max="2" width="42.57421875" style="35" customWidth="1"/>
    <col min="3" max="3" width="14.140625" style="26" customWidth="1"/>
    <col min="4" max="4" width="15.57421875" style="27" customWidth="1"/>
    <col min="5" max="5" width="15.57421875" style="26" customWidth="1"/>
    <col min="6" max="7" width="13.421875" style="26" customWidth="1"/>
    <col min="8" max="8" width="16.421875" style="26" customWidth="1"/>
    <col min="9" max="9" width="14.421875" style="26" customWidth="1"/>
    <col min="10" max="10" width="14.28125" style="26" customWidth="1"/>
    <col min="11" max="12" width="10.140625" style="26" hidden="1" customWidth="1"/>
    <col min="13" max="13" width="11.140625" style="26" hidden="1" customWidth="1"/>
    <col min="14" max="14" width="20.8515625" style="26" hidden="1" customWidth="1"/>
    <col min="15" max="15" width="14.57421875" style="26" customWidth="1"/>
    <col min="16" max="16" width="13.28125" style="26" customWidth="1"/>
    <col min="17" max="18" width="15.421875" style="26" customWidth="1"/>
    <col min="19" max="19" width="12.7109375" style="26" customWidth="1"/>
    <col min="20" max="20" width="13.57421875" style="26" customWidth="1"/>
    <col min="21" max="21" width="13.140625" style="26" customWidth="1"/>
    <col min="22" max="22" width="14.7109375" style="26" customWidth="1"/>
    <col min="23" max="65" width="9.140625" style="26" customWidth="1"/>
    <col min="66" max="16384" width="9.140625" style="26" customWidth="1"/>
  </cols>
  <sheetData>
    <row r="1" spans="1:19" ht="34.5" customHeight="1">
      <c r="A1" s="374" t="s">
        <v>198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11"/>
      <c r="S1" s="99"/>
    </row>
    <row r="2" spans="1:19" ht="34.5" customHeight="1">
      <c r="A2" s="296" t="s">
        <v>193</v>
      </c>
      <c r="B2" s="297"/>
      <c r="C2" s="180"/>
      <c r="D2" s="180"/>
      <c r="E2" s="180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311"/>
      <c r="S2" s="99"/>
    </row>
    <row r="3" spans="1:19" ht="34.5" customHeight="1">
      <c r="A3" s="298" t="s">
        <v>194</v>
      </c>
      <c r="B3" s="299"/>
      <c r="C3" s="180"/>
      <c r="D3" s="180"/>
      <c r="E3" s="180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311"/>
      <c r="S3" s="292"/>
    </row>
    <row r="4" spans="1:19" ht="34.5" customHeight="1">
      <c r="A4" s="179" t="s">
        <v>237</v>
      </c>
      <c r="B4" s="180"/>
      <c r="C4" s="180"/>
      <c r="D4" s="180"/>
      <c r="E4" s="180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311"/>
      <c r="S4" s="291"/>
    </row>
    <row r="5" spans="1:19" ht="34.5" customHeight="1">
      <c r="A5" s="179" t="s">
        <v>238</v>
      </c>
      <c r="B5" s="180"/>
      <c r="C5" s="180"/>
      <c r="D5" s="180"/>
      <c r="E5" s="180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311"/>
      <c r="S5" s="291"/>
    </row>
    <row r="6" spans="1:19" ht="16.5" customHeight="1">
      <c r="A6" s="180"/>
      <c r="B6" s="180"/>
      <c r="C6" s="180"/>
      <c r="D6" s="180"/>
      <c r="E6" s="180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311"/>
      <c r="S6" s="99"/>
    </row>
    <row r="7" spans="1:5" ht="34.5" customHeight="1">
      <c r="A7" s="179" t="s">
        <v>242</v>
      </c>
      <c r="B7" s="39"/>
      <c r="C7" s="39"/>
      <c r="D7" s="63"/>
      <c r="E7" s="39"/>
    </row>
    <row r="8" spans="1:5" ht="34.5" customHeight="1" thickBot="1">
      <c r="A8" s="61"/>
      <c r="B8" s="39"/>
      <c r="C8" s="39"/>
      <c r="D8" s="63"/>
      <c r="E8" s="39"/>
    </row>
    <row r="9" spans="1:5" ht="39.75" customHeight="1" thickBot="1">
      <c r="A9" s="382" t="s">
        <v>3</v>
      </c>
      <c r="B9" s="382"/>
      <c r="C9" s="235" t="s">
        <v>196</v>
      </c>
      <c r="D9" s="235" t="s">
        <v>181</v>
      </c>
      <c r="E9" s="235" t="s">
        <v>199</v>
      </c>
    </row>
    <row r="10" spans="1:5" ht="34.5" customHeight="1" thickBot="1">
      <c r="A10" s="236" t="s">
        <v>68</v>
      </c>
      <c r="B10" s="236"/>
      <c r="C10" s="237">
        <f>C38+C65</f>
        <v>102246</v>
      </c>
      <c r="D10" s="237">
        <f>J38+J65</f>
        <v>105846</v>
      </c>
      <c r="E10" s="237">
        <f>O38+O65</f>
        <v>109536</v>
      </c>
    </row>
    <row r="11" spans="1:5" ht="34.5" customHeight="1" thickBot="1">
      <c r="A11" s="236" t="s">
        <v>69</v>
      </c>
      <c r="B11" s="236"/>
      <c r="C11" s="237">
        <f>C69</f>
        <v>266</v>
      </c>
      <c r="D11" s="237">
        <f>J69</f>
        <v>266</v>
      </c>
      <c r="E11" s="237">
        <f>O69</f>
        <v>266</v>
      </c>
    </row>
    <row r="12" spans="1:5" ht="34.5" customHeight="1" thickBot="1">
      <c r="A12" s="372" t="s">
        <v>189</v>
      </c>
      <c r="B12" s="373"/>
      <c r="C12" s="237">
        <f>D153</f>
        <v>37864</v>
      </c>
      <c r="D12" s="237">
        <f>U108+U118</f>
        <v>40545</v>
      </c>
      <c r="E12" s="237">
        <f>V108+V118</f>
        <v>42975</v>
      </c>
    </row>
    <row r="13" spans="1:5" ht="34.5" customHeight="1" thickBot="1">
      <c r="A13" s="372" t="s">
        <v>190</v>
      </c>
      <c r="B13" s="373"/>
      <c r="C13" s="237">
        <f>D104</f>
        <v>51530</v>
      </c>
      <c r="D13" s="237">
        <f>F104</f>
        <v>56680</v>
      </c>
      <c r="E13" s="237">
        <f>G104</f>
        <v>58500</v>
      </c>
    </row>
    <row r="14" spans="1:5" ht="34.5" customHeight="1" thickBot="1">
      <c r="A14" s="380" t="s">
        <v>208</v>
      </c>
      <c r="B14" s="381"/>
      <c r="C14" s="237">
        <f>C217</f>
        <v>334112</v>
      </c>
      <c r="D14" s="237">
        <f>P217</f>
        <v>336420</v>
      </c>
      <c r="E14" s="237">
        <f>Q217</f>
        <v>338950</v>
      </c>
    </row>
    <row r="15" spans="1:5" ht="34.5" customHeight="1" thickBot="1">
      <c r="A15" s="378" t="s">
        <v>191</v>
      </c>
      <c r="B15" s="379"/>
      <c r="C15" s="316">
        <f>D217</f>
        <v>272472.011232</v>
      </c>
      <c r="D15" s="316">
        <f>D14/2</f>
        <v>168210</v>
      </c>
      <c r="E15" s="316">
        <f>E14/2</f>
        <v>169475</v>
      </c>
    </row>
    <row r="16" spans="1:5" ht="34.5" customHeight="1" thickBot="1">
      <c r="A16" s="385" t="s">
        <v>209</v>
      </c>
      <c r="B16" s="386"/>
      <c r="C16" s="316">
        <f>E217</f>
        <v>61639.988768</v>
      </c>
      <c r="D16" s="316">
        <f>D14/2</f>
        <v>168210</v>
      </c>
      <c r="E16" s="316">
        <f>E14/2</f>
        <v>169475</v>
      </c>
    </row>
    <row r="17" spans="1:5" ht="34.5" customHeight="1" thickBot="1">
      <c r="A17" s="368" t="s">
        <v>192</v>
      </c>
      <c r="B17" s="368"/>
      <c r="C17" s="237">
        <f>D164</f>
        <v>4000</v>
      </c>
      <c r="D17" s="237">
        <f>T164</f>
        <v>4000</v>
      </c>
      <c r="E17" s="237">
        <f>U164</f>
        <v>4000</v>
      </c>
    </row>
    <row r="18" spans="1:5" ht="34.5" customHeight="1" thickBot="1">
      <c r="A18" s="368" t="s">
        <v>153</v>
      </c>
      <c r="B18" s="368"/>
      <c r="C18" s="237">
        <f>E153</f>
        <v>700</v>
      </c>
      <c r="D18" s="237">
        <v>700</v>
      </c>
      <c r="E18" s="237">
        <v>700</v>
      </c>
    </row>
    <row r="19" spans="1:5" ht="37.5" customHeight="1" thickBot="1">
      <c r="A19" s="368" t="s">
        <v>165</v>
      </c>
      <c r="B19" s="368"/>
      <c r="C19" s="237">
        <f>F153</f>
        <v>6500</v>
      </c>
      <c r="D19" s="237">
        <v>6500</v>
      </c>
      <c r="E19" s="237">
        <v>6500</v>
      </c>
    </row>
    <row r="20" spans="1:5" ht="34.5" customHeight="1" thickBot="1">
      <c r="A20" s="368" t="s">
        <v>159</v>
      </c>
      <c r="B20" s="368"/>
      <c r="C20" s="237">
        <f>G153</f>
        <v>179150</v>
      </c>
      <c r="D20" s="237">
        <v>180150</v>
      </c>
      <c r="E20" s="237">
        <v>181150</v>
      </c>
    </row>
    <row r="21" spans="1:5" ht="34.5" customHeight="1" thickBot="1">
      <c r="A21" s="368" t="s">
        <v>166</v>
      </c>
      <c r="B21" s="368"/>
      <c r="C21" s="237">
        <f>H153</f>
        <v>2256</v>
      </c>
      <c r="D21" s="237">
        <v>2256</v>
      </c>
      <c r="E21" s="237">
        <v>2256</v>
      </c>
    </row>
    <row r="22" spans="1:5" ht="34.5" customHeight="1" thickBot="1">
      <c r="A22" s="372" t="s">
        <v>167</v>
      </c>
      <c r="B22" s="373"/>
      <c r="C22" s="237">
        <f>I153</f>
        <v>10700</v>
      </c>
      <c r="D22" s="237">
        <v>10700</v>
      </c>
      <c r="E22" s="237">
        <v>10700</v>
      </c>
    </row>
    <row r="23" spans="1:17" ht="34.5" customHeight="1" thickBot="1">
      <c r="A23" s="372" t="s">
        <v>162</v>
      </c>
      <c r="B23" s="373"/>
      <c r="C23" s="237">
        <f>J153</f>
        <v>13500</v>
      </c>
      <c r="D23" s="237">
        <v>13500</v>
      </c>
      <c r="E23" s="237">
        <v>13500</v>
      </c>
      <c r="H23" s="29"/>
      <c r="I23" s="348"/>
      <c r="J23" s="348"/>
      <c r="K23" s="348"/>
      <c r="L23" s="348"/>
      <c r="M23" s="348"/>
      <c r="N23" s="348"/>
      <c r="O23" s="348"/>
      <c r="P23" s="348"/>
      <c r="Q23" s="348"/>
    </row>
    <row r="24" spans="1:5" ht="34.5" customHeight="1" thickBot="1">
      <c r="A24" s="372" t="s">
        <v>163</v>
      </c>
      <c r="B24" s="373"/>
      <c r="C24" s="237">
        <f>O153</f>
        <v>1000</v>
      </c>
      <c r="D24" s="237">
        <v>1000</v>
      </c>
      <c r="E24" s="237">
        <v>1000</v>
      </c>
    </row>
    <row r="25" spans="1:5" ht="34.5" customHeight="1" thickBot="1">
      <c r="A25" s="372" t="s">
        <v>168</v>
      </c>
      <c r="B25" s="373"/>
      <c r="C25" s="237">
        <v>0</v>
      </c>
      <c r="D25" s="237">
        <v>0</v>
      </c>
      <c r="E25" s="237">
        <v>0</v>
      </c>
    </row>
    <row r="26" spans="1:5" ht="34.5" customHeight="1" thickBot="1">
      <c r="A26" s="372" t="s">
        <v>210</v>
      </c>
      <c r="B26" s="373"/>
      <c r="C26" s="237">
        <v>0</v>
      </c>
      <c r="D26" s="237">
        <v>0</v>
      </c>
      <c r="E26" s="237">
        <v>0</v>
      </c>
    </row>
    <row r="27" spans="1:5" ht="34.5" customHeight="1" thickBot="1">
      <c r="A27" s="387" t="s">
        <v>240</v>
      </c>
      <c r="B27" s="388"/>
      <c r="C27" s="237">
        <f>R153</f>
        <v>3550</v>
      </c>
      <c r="D27" s="237">
        <v>1500</v>
      </c>
      <c r="E27" s="237">
        <v>0</v>
      </c>
    </row>
    <row r="28" spans="1:5" ht="36" customHeight="1" thickBot="1">
      <c r="A28" s="362" t="s">
        <v>169</v>
      </c>
      <c r="B28" s="363"/>
      <c r="C28" s="237">
        <f>S153</f>
        <v>0</v>
      </c>
      <c r="D28" s="237">
        <v>0</v>
      </c>
      <c r="E28" s="237">
        <v>0</v>
      </c>
    </row>
    <row r="29" spans="1:5" ht="34.5" customHeight="1" thickBot="1">
      <c r="A29" s="362" t="s">
        <v>170</v>
      </c>
      <c r="B29" s="363"/>
      <c r="C29" s="237">
        <f>T153</f>
        <v>121</v>
      </c>
      <c r="D29" s="237">
        <v>121</v>
      </c>
      <c r="E29" s="237">
        <v>121</v>
      </c>
    </row>
    <row r="30" spans="1:5" ht="34.5" customHeight="1" thickBot="1">
      <c r="A30" s="371" t="s">
        <v>141</v>
      </c>
      <c r="B30" s="371"/>
      <c r="C30" s="237">
        <f>C248</f>
        <v>973700</v>
      </c>
      <c r="D30" s="237">
        <v>990000</v>
      </c>
      <c r="E30" s="237">
        <v>997500</v>
      </c>
    </row>
    <row r="31" spans="1:16" ht="34.5" customHeight="1" thickBot="1">
      <c r="A31" s="371" t="s">
        <v>179</v>
      </c>
      <c r="B31" s="371"/>
      <c r="C31" s="237">
        <v>40379</v>
      </c>
      <c r="D31" s="237">
        <v>0</v>
      </c>
      <c r="E31" s="237">
        <v>0</v>
      </c>
      <c r="G31" s="347" t="s">
        <v>236</v>
      </c>
      <c r="H31" s="345"/>
      <c r="I31" s="345"/>
      <c r="J31" s="345"/>
      <c r="K31" s="345"/>
      <c r="L31" s="345"/>
      <c r="M31" s="345"/>
      <c r="N31" s="345"/>
      <c r="O31" s="345"/>
      <c r="P31" s="346"/>
    </row>
    <row r="32" spans="1:5" ht="34.5" customHeight="1" thickBot="1">
      <c r="A32" s="380" t="s">
        <v>0</v>
      </c>
      <c r="B32" s="381"/>
      <c r="C32" s="238">
        <f>SUM(C10:C31)-C15-C16</f>
        <v>1761574</v>
      </c>
      <c r="D32" s="238">
        <f>SUM(D10:D31)-D15-D16</f>
        <v>1750184</v>
      </c>
      <c r="E32" s="238">
        <f>SUM(E10:E31)-E15-E16</f>
        <v>1767654</v>
      </c>
    </row>
    <row r="33" spans="1:4" ht="15">
      <c r="A33" s="383"/>
      <c r="B33" s="384"/>
      <c r="C33" s="234"/>
      <c r="D33" s="29"/>
    </row>
    <row r="34" spans="1:9" ht="19.5" customHeight="1">
      <c r="A34" s="28"/>
      <c r="B34" s="23"/>
      <c r="D34" s="30"/>
      <c r="E34" s="23"/>
      <c r="F34" s="23"/>
      <c r="G34" s="23"/>
      <c r="H34" s="23"/>
      <c r="I34" s="23"/>
    </row>
    <row r="35" spans="1:20" s="31" customFormat="1" ht="20.25" customHeight="1">
      <c r="A35" s="171" t="s">
        <v>154</v>
      </c>
      <c r="B35" s="172"/>
      <c r="C35" s="173"/>
      <c r="D35" s="174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5" t="s">
        <v>183</v>
      </c>
      <c r="R35" s="175"/>
      <c r="S35" s="175"/>
      <c r="T35" s="173"/>
    </row>
    <row r="36" spans="1:20" ht="15.75" customHeight="1" thickBot="1">
      <c r="A36" s="209"/>
      <c r="B36" s="32"/>
      <c r="C36" s="376" t="s">
        <v>60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12"/>
      <c r="S36" s="32"/>
      <c r="T36" s="33"/>
    </row>
    <row r="37" spans="1:15" s="27" customFormat="1" ht="66" customHeight="1" thickBot="1">
      <c r="A37" s="210" t="s">
        <v>26</v>
      </c>
      <c r="B37" s="210" t="s">
        <v>2</v>
      </c>
      <c r="C37" s="210" t="s">
        <v>196</v>
      </c>
      <c r="D37" s="211" t="s">
        <v>59</v>
      </c>
      <c r="E37" s="210" t="s">
        <v>61</v>
      </c>
      <c r="F37" s="210" t="s">
        <v>62</v>
      </c>
      <c r="G37" s="210" t="s">
        <v>64</v>
      </c>
      <c r="H37" s="212" t="s">
        <v>63</v>
      </c>
      <c r="I37" s="212"/>
      <c r="J37" s="213" t="s">
        <v>195</v>
      </c>
      <c r="K37" s="210" t="s">
        <v>200</v>
      </c>
      <c r="L37" s="210" t="s">
        <v>195</v>
      </c>
      <c r="M37" s="210" t="s">
        <v>200</v>
      </c>
      <c r="N37" s="214" t="s">
        <v>195</v>
      </c>
      <c r="O37" s="214" t="s">
        <v>200</v>
      </c>
    </row>
    <row r="38" spans="1:15" ht="24.75" customHeight="1" thickBot="1">
      <c r="A38" s="308">
        <v>32</v>
      </c>
      <c r="B38" s="309" t="s">
        <v>35</v>
      </c>
      <c r="C38" s="231">
        <f aca="true" t="shared" si="0" ref="C38:H38">C39+C42+C49+C60</f>
        <v>102226</v>
      </c>
      <c r="D38" s="231">
        <f t="shared" si="0"/>
        <v>35815</v>
      </c>
      <c r="E38" s="231">
        <f t="shared" si="0"/>
        <v>29000</v>
      </c>
      <c r="F38" s="231">
        <f t="shared" si="0"/>
        <v>34000</v>
      </c>
      <c r="G38" s="231">
        <f t="shared" si="0"/>
        <v>1911</v>
      </c>
      <c r="H38" s="231">
        <f t="shared" si="0"/>
        <v>1500</v>
      </c>
      <c r="I38" s="231"/>
      <c r="J38" s="231">
        <f aca="true" t="shared" si="1" ref="J38:O38">J39+J42+J49+J60</f>
        <v>105826</v>
      </c>
      <c r="K38" s="231">
        <f t="shared" si="1"/>
        <v>115135</v>
      </c>
      <c r="L38" s="231">
        <f t="shared" si="1"/>
        <v>111945</v>
      </c>
      <c r="M38" s="231">
        <f t="shared" si="1"/>
        <v>115135</v>
      </c>
      <c r="N38" s="231">
        <f t="shared" si="1"/>
        <v>111945</v>
      </c>
      <c r="O38" s="231">
        <f t="shared" si="1"/>
        <v>109516</v>
      </c>
    </row>
    <row r="39" spans="1:15" ht="24.75" customHeight="1" thickBot="1">
      <c r="A39" s="133">
        <v>321</v>
      </c>
      <c r="B39" s="134" t="s">
        <v>36</v>
      </c>
      <c r="C39" s="135">
        <f aca="true" t="shared" si="2" ref="C39:H39">SUM(C40:C41)</f>
        <v>4000</v>
      </c>
      <c r="D39" s="135">
        <f t="shared" si="2"/>
        <v>4000</v>
      </c>
      <c r="E39" s="135">
        <f t="shared" si="2"/>
        <v>0</v>
      </c>
      <c r="F39" s="135">
        <f t="shared" si="2"/>
        <v>0</v>
      </c>
      <c r="G39" s="135">
        <f t="shared" si="2"/>
        <v>0</v>
      </c>
      <c r="H39" s="135">
        <f t="shared" si="2"/>
        <v>0</v>
      </c>
      <c r="I39" s="135"/>
      <c r="J39" s="135">
        <v>4000</v>
      </c>
      <c r="K39" s="135">
        <v>4000</v>
      </c>
      <c r="L39" s="135">
        <v>4000</v>
      </c>
      <c r="M39" s="135">
        <v>4000</v>
      </c>
      <c r="N39" s="135">
        <v>4000</v>
      </c>
      <c r="O39" s="135">
        <v>4000</v>
      </c>
    </row>
    <row r="40" spans="1:15" ht="24.75" customHeight="1" thickBot="1">
      <c r="A40" s="136">
        <v>3211</v>
      </c>
      <c r="B40" s="137" t="s">
        <v>6</v>
      </c>
      <c r="C40" s="138">
        <f>SUM(D40:I40)</f>
        <v>3200</v>
      </c>
      <c r="D40" s="139">
        <v>3200</v>
      </c>
      <c r="E40" s="138"/>
      <c r="F40" s="138"/>
      <c r="G40" s="138"/>
      <c r="H40" s="138"/>
      <c r="I40" s="138"/>
      <c r="J40" s="138">
        <v>3200</v>
      </c>
      <c r="K40" s="138">
        <v>3200</v>
      </c>
      <c r="L40" s="138">
        <v>3200</v>
      </c>
      <c r="M40" s="138">
        <v>3200</v>
      </c>
      <c r="N40" s="138">
        <v>3200</v>
      </c>
      <c r="O40" s="138">
        <v>3200</v>
      </c>
    </row>
    <row r="41" spans="1:15" ht="24.75" customHeight="1" thickBot="1">
      <c r="A41" s="136">
        <v>3213</v>
      </c>
      <c r="B41" s="137" t="s">
        <v>45</v>
      </c>
      <c r="C41" s="138">
        <f>SUM(D41:I41)</f>
        <v>800</v>
      </c>
      <c r="D41" s="139">
        <v>800</v>
      </c>
      <c r="E41" s="138"/>
      <c r="F41" s="138"/>
      <c r="G41" s="138"/>
      <c r="H41" s="138"/>
      <c r="I41" s="138"/>
      <c r="J41" s="138">
        <v>800</v>
      </c>
      <c r="K41" s="138">
        <v>800</v>
      </c>
      <c r="L41" s="138">
        <v>800</v>
      </c>
      <c r="M41" s="138">
        <v>800</v>
      </c>
      <c r="N41" s="138">
        <v>800</v>
      </c>
      <c r="O41" s="138">
        <v>800</v>
      </c>
    </row>
    <row r="42" spans="1:15" s="36" customFormat="1" ht="24.75" customHeight="1" thickBot="1">
      <c r="A42" s="140">
        <v>322</v>
      </c>
      <c r="B42" s="141" t="s">
        <v>46</v>
      </c>
      <c r="C42" s="135">
        <f aca="true" t="shared" si="3" ref="C42:H42">SUM(C43:C48)</f>
        <v>38650</v>
      </c>
      <c r="D42" s="142">
        <f t="shared" si="3"/>
        <v>9650</v>
      </c>
      <c r="E42" s="142">
        <f t="shared" si="3"/>
        <v>29000</v>
      </c>
      <c r="F42" s="142">
        <f t="shared" si="3"/>
        <v>0</v>
      </c>
      <c r="G42" s="142">
        <f t="shared" si="3"/>
        <v>0</v>
      </c>
      <c r="H42" s="142">
        <f t="shared" si="3"/>
        <v>0</v>
      </c>
      <c r="I42" s="142"/>
      <c r="J42" s="142">
        <f>SUM(J43:J48)</f>
        <v>41550</v>
      </c>
      <c r="K42" s="142">
        <v>44740</v>
      </c>
      <c r="L42" s="142">
        <v>41550</v>
      </c>
      <c r="M42" s="142">
        <v>44740</v>
      </c>
      <c r="N42" s="142">
        <v>41550</v>
      </c>
      <c r="O42" s="142">
        <f>SUM(O43:O48)</f>
        <v>44740</v>
      </c>
    </row>
    <row r="43" spans="1:15" ht="24.75" customHeight="1" thickBot="1">
      <c r="A43" s="136">
        <v>3221</v>
      </c>
      <c r="B43" s="143" t="s">
        <v>12</v>
      </c>
      <c r="C43" s="138">
        <f>SUM(D43:I43)</f>
        <v>4900</v>
      </c>
      <c r="D43" s="139">
        <v>4900</v>
      </c>
      <c r="E43" s="138"/>
      <c r="F43" s="138"/>
      <c r="G43" s="138"/>
      <c r="H43" s="138"/>
      <c r="I43" s="138"/>
      <c r="J43" s="138">
        <v>4900</v>
      </c>
      <c r="K43" s="138">
        <v>4900</v>
      </c>
      <c r="L43" s="138">
        <v>4900</v>
      </c>
      <c r="M43" s="138">
        <v>4900</v>
      </c>
      <c r="N43" s="138">
        <v>4900</v>
      </c>
      <c r="O43" s="138">
        <v>4900</v>
      </c>
    </row>
    <row r="44" spans="1:15" ht="24.75" customHeight="1" thickBot="1">
      <c r="A44" s="136">
        <v>3222</v>
      </c>
      <c r="B44" s="147" t="s">
        <v>24</v>
      </c>
      <c r="C44" s="138">
        <f>SUM(D44:I44)</f>
        <v>1200</v>
      </c>
      <c r="D44" s="139">
        <v>1200</v>
      </c>
      <c r="E44" s="138"/>
      <c r="F44" s="138"/>
      <c r="G44" s="138"/>
      <c r="H44" s="138"/>
      <c r="I44" s="138"/>
      <c r="J44" s="138">
        <v>1200</v>
      </c>
      <c r="K44" s="138">
        <v>1200</v>
      </c>
      <c r="L44" s="138">
        <v>1200</v>
      </c>
      <c r="M44" s="138">
        <v>1200</v>
      </c>
      <c r="N44" s="138">
        <v>1200</v>
      </c>
      <c r="O44" s="138">
        <v>1200</v>
      </c>
    </row>
    <row r="45" spans="1:15" ht="24.75" customHeight="1" thickBot="1">
      <c r="A45" s="136">
        <v>3223</v>
      </c>
      <c r="B45" s="137" t="s">
        <v>7</v>
      </c>
      <c r="C45" s="138">
        <f>SUM(D45:I45)</f>
        <v>29000</v>
      </c>
      <c r="D45" s="139"/>
      <c r="E45" s="138">
        <v>29000</v>
      </c>
      <c r="F45" s="138"/>
      <c r="G45" s="138"/>
      <c r="H45" s="138"/>
      <c r="I45" s="138"/>
      <c r="J45" s="138">
        <v>31900</v>
      </c>
      <c r="K45" s="138">
        <v>35090</v>
      </c>
      <c r="L45" s="138">
        <v>31900</v>
      </c>
      <c r="M45" s="138">
        <v>35090</v>
      </c>
      <c r="N45" s="138">
        <v>31900</v>
      </c>
      <c r="O45" s="138">
        <v>35090</v>
      </c>
    </row>
    <row r="46" spans="1:15" ht="24.75" customHeight="1" thickBot="1">
      <c r="A46" s="136">
        <v>3224</v>
      </c>
      <c r="B46" s="143" t="s">
        <v>47</v>
      </c>
      <c r="C46" s="138">
        <f>SUM(D46:I46)</f>
        <v>2400</v>
      </c>
      <c r="D46" s="139">
        <v>2400</v>
      </c>
      <c r="E46" s="138"/>
      <c r="F46" s="138"/>
      <c r="G46" s="138"/>
      <c r="H46" s="138"/>
      <c r="I46" s="138"/>
      <c r="J46" s="138">
        <v>2400</v>
      </c>
      <c r="K46" s="138">
        <v>2400</v>
      </c>
      <c r="L46" s="138">
        <v>2400</v>
      </c>
      <c r="M46" s="138">
        <v>2400</v>
      </c>
      <c r="N46" s="138">
        <v>2400</v>
      </c>
      <c r="O46" s="138">
        <v>2400</v>
      </c>
    </row>
    <row r="47" spans="1:15" ht="24.75" customHeight="1" thickBot="1">
      <c r="A47" s="136">
        <v>3225</v>
      </c>
      <c r="B47" s="137" t="s">
        <v>13</v>
      </c>
      <c r="C47" s="138">
        <f>SUM(D47)</f>
        <v>1000</v>
      </c>
      <c r="D47" s="139">
        <v>1000</v>
      </c>
      <c r="E47" s="138"/>
      <c r="F47" s="138"/>
      <c r="G47" s="138"/>
      <c r="H47" s="138"/>
      <c r="I47" s="138"/>
      <c r="J47" s="138">
        <v>1000</v>
      </c>
      <c r="K47" s="138">
        <v>1000</v>
      </c>
      <c r="L47" s="138">
        <v>1000</v>
      </c>
      <c r="M47" s="138">
        <v>1000</v>
      </c>
      <c r="N47" s="138">
        <v>1000</v>
      </c>
      <c r="O47" s="138">
        <v>1000</v>
      </c>
    </row>
    <row r="48" spans="1:15" ht="24.75" customHeight="1" thickBot="1">
      <c r="A48" s="136">
        <v>3227</v>
      </c>
      <c r="B48" s="144" t="s">
        <v>30</v>
      </c>
      <c r="C48" s="138">
        <f>SUM(D48:I48)</f>
        <v>150</v>
      </c>
      <c r="D48" s="139">
        <v>150</v>
      </c>
      <c r="E48" s="138"/>
      <c r="F48" s="138"/>
      <c r="G48" s="138"/>
      <c r="H48" s="138"/>
      <c r="I48" s="138"/>
      <c r="J48" s="138">
        <v>150</v>
      </c>
      <c r="K48" s="138">
        <v>150</v>
      </c>
      <c r="L48" s="138">
        <v>150</v>
      </c>
      <c r="M48" s="138">
        <v>150</v>
      </c>
      <c r="N48" s="138">
        <v>150</v>
      </c>
      <c r="O48" s="138">
        <v>150</v>
      </c>
    </row>
    <row r="49" spans="1:15" s="36" customFormat="1" ht="24.75" customHeight="1" thickBot="1">
      <c r="A49" s="140">
        <v>323</v>
      </c>
      <c r="B49" s="145" t="s">
        <v>39</v>
      </c>
      <c r="C49" s="135">
        <f aca="true" t="shared" si="4" ref="C49:H49">SUM(C50:C59)</f>
        <v>54226</v>
      </c>
      <c r="D49" s="142">
        <f t="shared" si="4"/>
        <v>16815</v>
      </c>
      <c r="E49" s="142">
        <f t="shared" si="4"/>
        <v>0</v>
      </c>
      <c r="F49" s="142">
        <f t="shared" si="4"/>
        <v>34000</v>
      </c>
      <c r="G49" s="142">
        <f t="shared" si="4"/>
        <v>1911</v>
      </c>
      <c r="H49" s="142">
        <f t="shared" si="4"/>
        <v>1500</v>
      </c>
      <c r="I49" s="142"/>
      <c r="J49" s="142">
        <f aca="true" t="shared" si="5" ref="J49:O49">SUM(J50:J59)</f>
        <v>54926</v>
      </c>
      <c r="K49" s="142">
        <f t="shared" si="5"/>
        <v>61045</v>
      </c>
      <c r="L49" s="142">
        <f t="shared" si="5"/>
        <v>61045</v>
      </c>
      <c r="M49" s="142">
        <f t="shared" si="5"/>
        <v>61045</v>
      </c>
      <c r="N49" s="142">
        <f t="shared" si="5"/>
        <v>61045</v>
      </c>
      <c r="O49" s="142">
        <f t="shared" si="5"/>
        <v>55426</v>
      </c>
    </row>
    <row r="50" spans="1:15" ht="24.75" customHeight="1" thickBot="1">
      <c r="A50" s="136">
        <v>3231</v>
      </c>
      <c r="B50" s="137" t="s">
        <v>48</v>
      </c>
      <c r="C50" s="138">
        <f aca="true" t="shared" si="6" ref="C50:C59">SUM(D50:I50)</f>
        <v>35800</v>
      </c>
      <c r="D50" s="139">
        <v>1800</v>
      </c>
      <c r="E50" s="138"/>
      <c r="F50" s="138">
        <v>34000</v>
      </c>
      <c r="G50" s="138"/>
      <c r="H50" s="138"/>
      <c r="I50" s="138"/>
      <c r="J50" s="138">
        <v>36500</v>
      </c>
      <c r="K50" s="138">
        <v>42619</v>
      </c>
      <c r="L50" s="138">
        <v>42619</v>
      </c>
      <c r="M50" s="138">
        <v>42619</v>
      </c>
      <c r="N50" s="138">
        <v>42619</v>
      </c>
      <c r="O50" s="138">
        <v>37000</v>
      </c>
    </row>
    <row r="51" spans="1:15" ht="24.75" customHeight="1" thickBot="1">
      <c r="A51" s="136">
        <v>3232</v>
      </c>
      <c r="B51" s="137" t="s">
        <v>14</v>
      </c>
      <c r="C51" s="138">
        <f t="shared" si="6"/>
        <v>3400</v>
      </c>
      <c r="D51" s="139">
        <v>1900</v>
      </c>
      <c r="E51" s="138"/>
      <c r="F51" s="138"/>
      <c r="G51" s="138"/>
      <c r="H51" s="138">
        <v>1500</v>
      </c>
      <c r="I51" s="138"/>
      <c r="J51" s="138">
        <v>3400</v>
      </c>
      <c r="K51" s="138">
        <v>3400</v>
      </c>
      <c r="L51" s="138">
        <v>3400</v>
      </c>
      <c r="M51" s="138">
        <v>3400</v>
      </c>
      <c r="N51" s="138">
        <v>3400</v>
      </c>
      <c r="O51" s="138">
        <v>3400</v>
      </c>
    </row>
    <row r="52" spans="1:15" ht="24.75" customHeight="1" thickBot="1">
      <c r="A52" s="136">
        <v>3232</v>
      </c>
      <c r="B52" s="137" t="s">
        <v>66</v>
      </c>
      <c r="C52" s="138">
        <f t="shared" si="6"/>
        <v>0</v>
      </c>
      <c r="D52" s="139">
        <v>0</v>
      </c>
      <c r="E52" s="138"/>
      <c r="F52" s="138"/>
      <c r="G52" s="138"/>
      <c r="H52" s="138"/>
      <c r="I52" s="138"/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</row>
    <row r="53" spans="1:15" ht="24.75" customHeight="1" thickBot="1">
      <c r="A53" s="136">
        <v>3233</v>
      </c>
      <c r="B53" s="137" t="s">
        <v>15</v>
      </c>
      <c r="C53" s="138">
        <f t="shared" si="6"/>
        <v>0</v>
      </c>
      <c r="D53" s="139">
        <v>0</v>
      </c>
      <c r="E53" s="138"/>
      <c r="F53" s="138"/>
      <c r="G53" s="138"/>
      <c r="H53" s="138"/>
      <c r="I53" s="138"/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</row>
    <row r="54" spans="1:15" ht="24.75" customHeight="1" thickBot="1">
      <c r="A54" s="136">
        <v>3234</v>
      </c>
      <c r="B54" s="137" t="s">
        <v>9</v>
      </c>
      <c r="C54" s="138">
        <f t="shared" si="6"/>
        <v>3500</v>
      </c>
      <c r="D54" s="139">
        <v>3500</v>
      </c>
      <c r="E54" s="138"/>
      <c r="F54" s="138"/>
      <c r="G54" s="138"/>
      <c r="H54" s="138"/>
      <c r="I54" s="138"/>
      <c r="J54" s="138">
        <v>3500</v>
      </c>
      <c r="K54" s="138">
        <v>3500</v>
      </c>
      <c r="L54" s="138">
        <v>3500</v>
      </c>
      <c r="M54" s="138">
        <v>3500</v>
      </c>
      <c r="N54" s="138">
        <v>3500</v>
      </c>
      <c r="O54" s="138">
        <v>3500</v>
      </c>
    </row>
    <row r="55" spans="1:15" ht="24.75" customHeight="1" thickBot="1">
      <c r="A55" s="136">
        <v>3235</v>
      </c>
      <c r="B55" s="137" t="s">
        <v>8</v>
      </c>
      <c r="C55" s="138">
        <f t="shared" si="6"/>
        <v>3000</v>
      </c>
      <c r="D55" s="139">
        <v>3000</v>
      </c>
      <c r="E55" s="138"/>
      <c r="F55" s="138"/>
      <c r="G55" s="138"/>
      <c r="H55" s="138"/>
      <c r="I55" s="138"/>
      <c r="J55" s="138">
        <v>3000</v>
      </c>
      <c r="K55" s="138">
        <v>3000</v>
      </c>
      <c r="L55" s="138">
        <v>3000</v>
      </c>
      <c r="M55" s="138">
        <v>3000</v>
      </c>
      <c r="N55" s="138">
        <v>3000</v>
      </c>
      <c r="O55" s="138">
        <v>3000</v>
      </c>
    </row>
    <row r="56" spans="1:15" ht="24.75" customHeight="1" thickBot="1">
      <c r="A56" s="136">
        <v>3236</v>
      </c>
      <c r="B56" s="143" t="s">
        <v>49</v>
      </c>
      <c r="C56" s="138">
        <f t="shared" si="6"/>
        <v>2761</v>
      </c>
      <c r="D56" s="139">
        <v>850</v>
      </c>
      <c r="E56" s="138"/>
      <c r="F56" s="138"/>
      <c r="G56" s="138">
        <v>1911</v>
      </c>
      <c r="H56" s="138"/>
      <c r="I56" s="138"/>
      <c r="J56" s="138">
        <v>2761</v>
      </c>
      <c r="K56" s="138">
        <v>2761</v>
      </c>
      <c r="L56" s="138">
        <v>2761</v>
      </c>
      <c r="M56" s="138">
        <v>2761</v>
      </c>
      <c r="N56" s="138">
        <v>2761</v>
      </c>
      <c r="O56" s="138">
        <v>2761</v>
      </c>
    </row>
    <row r="57" spans="1:15" ht="24.75" customHeight="1" thickBot="1">
      <c r="A57" s="136">
        <v>3237</v>
      </c>
      <c r="B57" s="137" t="s">
        <v>16</v>
      </c>
      <c r="C57" s="138">
        <f t="shared" si="6"/>
        <v>850</v>
      </c>
      <c r="D57" s="139">
        <v>850</v>
      </c>
      <c r="E57" s="138"/>
      <c r="F57" s="138"/>
      <c r="G57" s="138"/>
      <c r="H57" s="138"/>
      <c r="I57" s="138"/>
      <c r="J57" s="138">
        <v>850</v>
      </c>
      <c r="K57" s="138">
        <v>850</v>
      </c>
      <c r="L57" s="138">
        <v>850</v>
      </c>
      <c r="M57" s="138">
        <v>850</v>
      </c>
      <c r="N57" s="138">
        <v>850</v>
      </c>
      <c r="O57" s="138">
        <v>850</v>
      </c>
    </row>
    <row r="58" spans="1:15" ht="24.75" customHeight="1" thickBot="1">
      <c r="A58" s="136">
        <v>3238</v>
      </c>
      <c r="B58" s="137" t="s">
        <v>17</v>
      </c>
      <c r="C58" s="138">
        <f t="shared" si="6"/>
        <v>2415</v>
      </c>
      <c r="D58" s="139">
        <v>2415</v>
      </c>
      <c r="E58" s="138"/>
      <c r="F58" s="138"/>
      <c r="G58" s="138"/>
      <c r="H58" s="138"/>
      <c r="I58" s="138"/>
      <c r="J58" s="138">
        <v>2415</v>
      </c>
      <c r="K58" s="138">
        <v>2415</v>
      </c>
      <c r="L58" s="138">
        <v>2415</v>
      </c>
      <c r="M58" s="138">
        <v>2415</v>
      </c>
      <c r="N58" s="138">
        <v>2415</v>
      </c>
      <c r="O58" s="138">
        <v>2415</v>
      </c>
    </row>
    <row r="59" spans="1:15" ht="24.75" customHeight="1" thickBot="1">
      <c r="A59" s="136">
        <v>3239</v>
      </c>
      <c r="B59" s="137" t="s">
        <v>18</v>
      </c>
      <c r="C59" s="138">
        <f t="shared" si="6"/>
        <v>2500</v>
      </c>
      <c r="D59" s="139">
        <v>2500</v>
      </c>
      <c r="E59" s="138"/>
      <c r="F59" s="138"/>
      <c r="G59" s="138"/>
      <c r="H59" s="138"/>
      <c r="I59" s="138"/>
      <c r="J59" s="138">
        <v>2500</v>
      </c>
      <c r="K59" s="138">
        <v>2500</v>
      </c>
      <c r="L59" s="138">
        <v>2500</v>
      </c>
      <c r="M59" s="138">
        <v>2500</v>
      </c>
      <c r="N59" s="138">
        <v>2500</v>
      </c>
      <c r="O59" s="138">
        <v>2500</v>
      </c>
    </row>
    <row r="60" spans="1:15" s="36" customFormat="1" ht="24.75" customHeight="1" thickBot="1">
      <c r="A60" s="140">
        <v>329</v>
      </c>
      <c r="B60" s="145" t="s">
        <v>42</v>
      </c>
      <c r="C60" s="135">
        <f>C61+C62+C63+C64</f>
        <v>5350</v>
      </c>
      <c r="D60" s="135">
        <f>D61+D62+D63+D64</f>
        <v>5350</v>
      </c>
      <c r="E60" s="142">
        <f>SUM(E62:E64)</f>
        <v>0</v>
      </c>
      <c r="F60" s="142">
        <f>SUM(F62:F64)</f>
        <v>0</v>
      </c>
      <c r="G60" s="142">
        <f>SUM(G62:G64)</f>
        <v>0</v>
      </c>
      <c r="H60" s="142">
        <f>SUM(H62:H64)</f>
        <v>0</v>
      </c>
      <c r="I60" s="142"/>
      <c r="J60" s="142">
        <f aca="true" t="shared" si="7" ref="J60:O60">SUM(J61:J64)</f>
        <v>5350</v>
      </c>
      <c r="K60" s="142">
        <f t="shared" si="7"/>
        <v>5350</v>
      </c>
      <c r="L60" s="142">
        <f t="shared" si="7"/>
        <v>5350</v>
      </c>
      <c r="M60" s="142">
        <f t="shared" si="7"/>
        <v>5350</v>
      </c>
      <c r="N60" s="142">
        <f t="shared" si="7"/>
        <v>5350</v>
      </c>
      <c r="O60" s="142">
        <f t="shared" si="7"/>
        <v>5350</v>
      </c>
    </row>
    <row r="61" spans="1:15" s="36" customFormat="1" ht="24.75" customHeight="1" thickBot="1">
      <c r="A61" s="306">
        <v>3292</v>
      </c>
      <c r="B61" s="307" t="s">
        <v>19</v>
      </c>
      <c r="C61" s="138">
        <f>SUM(D61:I61)</f>
        <v>4500</v>
      </c>
      <c r="D61" s="305">
        <v>4500</v>
      </c>
      <c r="E61" s="142"/>
      <c r="F61" s="142"/>
      <c r="G61" s="142"/>
      <c r="H61" s="142"/>
      <c r="I61" s="142"/>
      <c r="J61" s="142">
        <v>4500</v>
      </c>
      <c r="K61" s="142">
        <v>4500</v>
      </c>
      <c r="L61" s="142">
        <v>4500</v>
      </c>
      <c r="M61" s="142">
        <v>4500</v>
      </c>
      <c r="N61" s="142">
        <v>4500</v>
      </c>
      <c r="O61" s="142">
        <v>4500</v>
      </c>
    </row>
    <row r="62" spans="1:15" ht="24.75" customHeight="1" thickBot="1">
      <c r="A62" s="136">
        <v>3294</v>
      </c>
      <c r="B62" s="137" t="s">
        <v>27</v>
      </c>
      <c r="C62" s="138">
        <f>SUM(D62:I62)</f>
        <v>400</v>
      </c>
      <c r="D62" s="139">
        <v>400</v>
      </c>
      <c r="E62" s="138"/>
      <c r="F62" s="138"/>
      <c r="G62" s="138"/>
      <c r="H62" s="138"/>
      <c r="I62" s="138"/>
      <c r="J62" s="138">
        <v>400</v>
      </c>
      <c r="K62" s="138">
        <v>400</v>
      </c>
      <c r="L62" s="138">
        <v>400</v>
      </c>
      <c r="M62" s="138">
        <v>400</v>
      </c>
      <c r="N62" s="138">
        <v>400</v>
      </c>
      <c r="O62" s="138">
        <v>400</v>
      </c>
    </row>
    <row r="63" spans="1:15" ht="24.75" customHeight="1" thickBot="1">
      <c r="A63" s="136">
        <v>3295</v>
      </c>
      <c r="B63" s="137" t="s">
        <v>31</v>
      </c>
      <c r="C63" s="138">
        <f>SUM(D63:I63)</f>
        <v>50</v>
      </c>
      <c r="D63" s="139">
        <v>50</v>
      </c>
      <c r="E63" s="138"/>
      <c r="F63" s="138"/>
      <c r="G63" s="138"/>
      <c r="H63" s="138"/>
      <c r="I63" s="138"/>
      <c r="J63" s="138">
        <v>50</v>
      </c>
      <c r="K63" s="138">
        <v>50</v>
      </c>
      <c r="L63" s="138">
        <v>50</v>
      </c>
      <c r="M63" s="138">
        <v>50</v>
      </c>
      <c r="N63" s="138">
        <v>50</v>
      </c>
      <c r="O63" s="138">
        <v>50</v>
      </c>
    </row>
    <row r="64" spans="1:15" ht="24.75" customHeight="1" thickBot="1">
      <c r="A64" s="136">
        <v>3299</v>
      </c>
      <c r="B64" s="143" t="s">
        <v>10</v>
      </c>
      <c r="C64" s="138">
        <f>SUM(D64:I64)</f>
        <v>400</v>
      </c>
      <c r="D64" s="139">
        <v>400</v>
      </c>
      <c r="E64" s="138"/>
      <c r="F64" s="138"/>
      <c r="G64" s="138"/>
      <c r="H64" s="138"/>
      <c r="I64" s="138"/>
      <c r="J64" s="138">
        <v>400</v>
      </c>
      <c r="K64" s="138">
        <v>400</v>
      </c>
      <c r="L64" s="138">
        <v>400</v>
      </c>
      <c r="M64" s="138">
        <v>400</v>
      </c>
      <c r="N64" s="138">
        <v>400</v>
      </c>
      <c r="O64" s="138">
        <v>400</v>
      </c>
    </row>
    <row r="65" spans="1:15" ht="24.75" customHeight="1" thickBot="1">
      <c r="A65" s="229">
        <v>34</v>
      </c>
      <c r="B65" s="310" t="s">
        <v>80</v>
      </c>
      <c r="C65" s="231">
        <f>C66</f>
        <v>20</v>
      </c>
      <c r="D65" s="231">
        <f>D66</f>
        <v>20</v>
      </c>
      <c r="E65" s="148"/>
      <c r="F65" s="148"/>
      <c r="G65" s="148"/>
      <c r="H65" s="148"/>
      <c r="I65" s="148"/>
      <c r="J65" s="148">
        <v>20</v>
      </c>
      <c r="K65" s="148">
        <v>20</v>
      </c>
      <c r="L65" s="148">
        <v>20</v>
      </c>
      <c r="M65" s="148">
        <v>20</v>
      </c>
      <c r="N65" s="148">
        <v>20</v>
      </c>
      <c r="O65" s="148">
        <v>20</v>
      </c>
    </row>
    <row r="66" spans="1:15" ht="24.75" customHeight="1" thickBot="1">
      <c r="A66" s="140">
        <v>343</v>
      </c>
      <c r="B66" s="146" t="s">
        <v>78</v>
      </c>
      <c r="C66" s="135">
        <f>SUM(D66:I66)</f>
        <v>20</v>
      </c>
      <c r="D66" s="142">
        <f>D67+D68</f>
        <v>20</v>
      </c>
      <c r="E66" s="138"/>
      <c r="F66" s="138"/>
      <c r="G66" s="138"/>
      <c r="H66" s="138"/>
      <c r="I66" s="138"/>
      <c r="J66" s="138">
        <v>20</v>
      </c>
      <c r="K66" s="138">
        <v>20</v>
      </c>
      <c r="L66" s="138">
        <v>20</v>
      </c>
      <c r="M66" s="138">
        <v>20</v>
      </c>
      <c r="N66" s="138">
        <v>20</v>
      </c>
      <c r="O66" s="138">
        <v>20</v>
      </c>
    </row>
    <row r="67" spans="1:15" ht="24.75" customHeight="1" thickBot="1">
      <c r="A67" s="136">
        <v>3431</v>
      </c>
      <c r="B67" s="147" t="s">
        <v>76</v>
      </c>
      <c r="C67" s="138">
        <f>SUM(D67:I67)</f>
        <v>20</v>
      </c>
      <c r="D67" s="139">
        <v>20</v>
      </c>
      <c r="E67" s="138"/>
      <c r="F67" s="138"/>
      <c r="G67" s="138"/>
      <c r="H67" s="138"/>
      <c r="I67" s="138"/>
      <c r="J67" s="138">
        <v>20</v>
      </c>
      <c r="K67" s="138">
        <v>20</v>
      </c>
      <c r="L67" s="138">
        <v>20</v>
      </c>
      <c r="M67" s="138">
        <v>20</v>
      </c>
      <c r="N67" s="138">
        <v>20</v>
      </c>
      <c r="O67" s="138">
        <v>20</v>
      </c>
    </row>
    <row r="68" spans="1:15" ht="24.75" customHeight="1" thickBot="1">
      <c r="A68" s="136">
        <v>3433</v>
      </c>
      <c r="B68" s="147" t="s">
        <v>77</v>
      </c>
      <c r="C68" s="138">
        <f>SUM(D68:I68)</f>
        <v>0</v>
      </c>
      <c r="D68" s="139">
        <v>0</v>
      </c>
      <c r="E68" s="138"/>
      <c r="F68" s="138"/>
      <c r="G68" s="138"/>
      <c r="H68" s="138"/>
      <c r="I68" s="138"/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</row>
    <row r="69" spans="1:15" s="36" customFormat="1" ht="24.75" customHeight="1" thickBot="1">
      <c r="A69" s="229">
        <v>42</v>
      </c>
      <c r="B69" s="230" t="s">
        <v>203</v>
      </c>
      <c r="C69" s="231">
        <f>SUM(C70)</f>
        <v>266</v>
      </c>
      <c r="D69" s="231">
        <f>SUM(D70)</f>
        <v>266</v>
      </c>
      <c r="E69" s="231">
        <f aca="true" t="shared" si="8" ref="E69:O70">SUM(E70)</f>
        <v>0</v>
      </c>
      <c r="F69" s="231">
        <f t="shared" si="8"/>
        <v>0</v>
      </c>
      <c r="G69" s="231">
        <f t="shared" si="8"/>
        <v>0</v>
      </c>
      <c r="H69" s="231">
        <f t="shared" si="8"/>
        <v>0</v>
      </c>
      <c r="I69" s="231">
        <f t="shared" si="8"/>
        <v>0</v>
      </c>
      <c r="J69" s="231">
        <f t="shared" si="8"/>
        <v>266</v>
      </c>
      <c r="K69" s="231">
        <f t="shared" si="8"/>
        <v>0</v>
      </c>
      <c r="L69" s="231">
        <f t="shared" si="8"/>
        <v>0</v>
      </c>
      <c r="M69" s="231">
        <f t="shared" si="8"/>
        <v>0</v>
      </c>
      <c r="N69" s="231">
        <f t="shared" si="8"/>
        <v>0</v>
      </c>
      <c r="O69" s="231">
        <f t="shared" si="8"/>
        <v>266</v>
      </c>
    </row>
    <row r="70" spans="1:15" s="36" customFormat="1" ht="24.75" customHeight="1" thickBot="1">
      <c r="A70" s="140">
        <v>454</v>
      </c>
      <c r="B70" s="141" t="s">
        <v>204</v>
      </c>
      <c r="C70" s="135">
        <f>SUM(C71)</f>
        <v>266</v>
      </c>
      <c r="D70" s="135">
        <f>SUM(D71)</f>
        <v>266</v>
      </c>
      <c r="E70" s="135">
        <f t="shared" si="8"/>
        <v>0</v>
      </c>
      <c r="F70" s="135">
        <f t="shared" si="8"/>
        <v>0</v>
      </c>
      <c r="G70" s="135">
        <f t="shared" si="8"/>
        <v>0</v>
      </c>
      <c r="H70" s="135">
        <f t="shared" si="8"/>
        <v>0</v>
      </c>
      <c r="I70" s="135">
        <f t="shared" si="8"/>
        <v>0</v>
      </c>
      <c r="J70" s="135">
        <f t="shared" si="8"/>
        <v>266</v>
      </c>
      <c r="K70" s="135">
        <f t="shared" si="8"/>
        <v>0</v>
      </c>
      <c r="L70" s="135">
        <f t="shared" si="8"/>
        <v>0</v>
      </c>
      <c r="M70" s="135">
        <f t="shared" si="8"/>
        <v>0</v>
      </c>
      <c r="N70" s="135">
        <f t="shared" si="8"/>
        <v>0</v>
      </c>
      <c r="O70" s="135">
        <f t="shared" si="8"/>
        <v>266</v>
      </c>
    </row>
    <row r="71" spans="1:15" ht="24.75" customHeight="1" thickBot="1">
      <c r="A71" s="118">
        <v>4241</v>
      </c>
      <c r="B71" s="119" t="s">
        <v>83</v>
      </c>
      <c r="C71" s="138">
        <f>SUM(D71:I71)</f>
        <v>266</v>
      </c>
      <c r="D71" s="139">
        <v>266</v>
      </c>
      <c r="E71" s="138"/>
      <c r="F71" s="138"/>
      <c r="G71" s="138"/>
      <c r="H71" s="138">
        <v>0</v>
      </c>
      <c r="I71" s="138"/>
      <c r="J71" s="138">
        <v>266</v>
      </c>
      <c r="K71" s="138"/>
      <c r="L71" s="138"/>
      <c r="M71" s="138"/>
      <c r="N71" s="138"/>
      <c r="O71" s="138">
        <v>266</v>
      </c>
    </row>
    <row r="72" spans="1:15" ht="21" customHeight="1" thickBot="1">
      <c r="A72" s="215"/>
      <c r="B72" s="216" t="s">
        <v>65</v>
      </c>
      <c r="C72" s="217">
        <f>C69+C38+C65</f>
        <v>102512</v>
      </c>
      <c r="D72" s="217">
        <f>D69+D38+D65</f>
        <v>36101</v>
      </c>
      <c r="E72" s="217">
        <f>E69+E38</f>
        <v>29000</v>
      </c>
      <c r="F72" s="217">
        <f>F69+F38</f>
        <v>34000</v>
      </c>
      <c r="G72" s="217">
        <f>G69+G38</f>
        <v>1911</v>
      </c>
      <c r="H72" s="217">
        <f>H69+H38</f>
        <v>1500</v>
      </c>
      <c r="I72" s="217"/>
      <c r="J72" s="217">
        <f aca="true" t="shared" si="9" ref="J72:O72">J38+J65+J69</f>
        <v>106112</v>
      </c>
      <c r="K72" s="217">
        <f t="shared" si="9"/>
        <v>115155</v>
      </c>
      <c r="L72" s="217">
        <f t="shared" si="9"/>
        <v>111965</v>
      </c>
      <c r="M72" s="217">
        <f t="shared" si="9"/>
        <v>115155</v>
      </c>
      <c r="N72" s="217">
        <f t="shared" si="9"/>
        <v>111965</v>
      </c>
      <c r="O72" s="217">
        <f t="shared" si="9"/>
        <v>109802</v>
      </c>
    </row>
    <row r="73" spans="1:19" ht="16.5" customHeight="1">
      <c r="A73" s="37"/>
      <c r="B73" s="3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8.75" customHeight="1">
      <c r="A74" s="167" t="s">
        <v>155</v>
      </c>
      <c r="B74" s="168"/>
      <c r="C74" s="169"/>
      <c r="D74" s="170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</row>
    <row r="75" spans="1:7" s="27" customFormat="1" ht="46.5" customHeight="1">
      <c r="A75" s="155" t="s">
        <v>1</v>
      </c>
      <c r="B75" s="155" t="s">
        <v>2</v>
      </c>
      <c r="C75" s="155" t="s">
        <v>196</v>
      </c>
      <c r="D75" s="155" t="s">
        <v>22</v>
      </c>
      <c r="E75" s="155"/>
      <c r="F75" s="155" t="s">
        <v>197</v>
      </c>
      <c r="G75" s="156" t="s">
        <v>201</v>
      </c>
    </row>
    <row r="76" spans="1:7" s="36" customFormat="1" ht="24.75" customHeight="1">
      <c r="A76" s="241">
        <v>31</v>
      </c>
      <c r="B76" s="242" t="s">
        <v>43</v>
      </c>
      <c r="C76" s="243">
        <f>D76</f>
        <v>50690</v>
      </c>
      <c r="D76" s="243">
        <f>D77+D81+D79</f>
        <v>50690</v>
      </c>
      <c r="E76" s="243"/>
      <c r="F76" s="243">
        <v>56150</v>
      </c>
      <c r="G76" s="243">
        <v>57950</v>
      </c>
    </row>
    <row r="77" spans="1:7" ht="24.75" customHeight="1">
      <c r="A77" s="105">
        <v>311</v>
      </c>
      <c r="B77" s="106" t="s">
        <v>33</v>
      </c>
      <c r="C77" s="109">
        <f>C78</f>
        <v>42400</v>
      </c>
      <c r="D77" s="109">
        <f>SUM(D78:D78)</f>
        <v>42400</v>
      </c>
      <c r="E77" s="109"/>
      <c r="F77" s="109">
        <v>46800</v>
      </c>
      <c r="G77" s="109">
        <v>48400</v>
      </c>
    </row>
    <row r="78" spans="1:7" s="39" customFormat="1" ht="24.75" customHeight="1">
      <c r="A78" s="110">
        <v>3111</v>
      </c>
      <c r="B78" s="111" t="s">
        <v>4</v>
      </c>
      <c r="C78" s="113">
        <f>D78</f>
        <v>42400</v>
      </c>
      <c r="D78" s="130">
        <v>42400</v>
      </c>
      <c r="E78" s="130"/>
      <c r="F78" s="130">
        <v>46800</v>
      </c>
      <c r="G78" s="130">
        <v>48400</v>
      </c>
    </row>
    <row r="79" spans="1:7" s="36" customFormat="1" ht="24.75" customHeight="1">
      <c r="A79" s="105">
        <v>312</v>
      </c>
      <c r="B79" s="106" t="s">
        <v>5</v>
      </c>
      <c r="C79" s="109">
        <f>C80</f>
        <v>1300</v>
      </c>
      <c r="D79" s="114">
        <f>SUM(D80:D80)</f>
        <v>1300</v>
      </c>
      <c r="E79" s="114"/>
      <c r="F79" s="114">
        <v>1650</v>
      </c>
      <c r="G79" s="114">
        <v>1650</v>
      </c>
    </row>
    <row r="80" spans="1:7" s="39" customFormat="1" ht="24.75" customHeight="1">
      <c r="A80" s="110">
        <v>3121</v>
      </c>
      <c r="B80" s="111" t="s">
        <v>5</v>
      </c>
      <c r="C80" s="113">
        <f>D80</f>
        <v>1300</v>
      </c>
      <c r="D80" s="130">
        <v>1300</v>
      </c>
      <c r="E80" s="130"/>
      <c r="F80" s="130">
        <v>1650</v>
      </c>
      <c r="G80" s="130">
        <v>1650</v>
      </c>
    </row>
    <row r="81" spans="1:7" s="36" customFormat="1" ht="24.75" customHeight="1">
      <c r="A81" s="105">
        <v>313</v>
      </c>
      <c r="B81" s="106" t="s">
        <v>34</v>
      </c>
      <c r="C81" s="109">
        <f>SUM(C82:C83)</f>
        <v>6990</v>
      </c>
      <c r="D81" s="114">
        <f>SUM(D82:D83)</f>
        <v>6990</v>
      </c>
      <c r="E81" s="114"/>
      <c r="F81" s="114">
        <v>7700</v>
      </c>
      <c r="G81" s="114">
        <v>7900</v>
      </c>
    </row>
    <row r="82" spans="1:7" ht="24.75" customHeight="1">
      <c r="A82" s="118">
        <v>3132</v>
      </c>
      <c r="B82" s="111" t="s">
        <v>25</v>
      </c>
      <c r="C82" s="113">
        <f>D82</f>
        <v>6990</v>
      </c>
      <c r="D82" s="130">
        <v>6990</v>
      </c>
      <c r="E82" s="130"/>
      <c r="F82" s="130">
        <v>7700</v>
      </c>
      <c r="G82" s="130">
        <v>7900</v>
      </c>
    </row>
    <row r="83" spans="1:7" ht="24.75" customHeight="1">
      <c r="A83" s="118">
        <v>3133</v>
      </c>
      <c r="B83" s="111" t="s">
        <v>41</v>
      </c>
      <c r="C83" s="113">
        <f>D83</f>
        <v>0</v>
      </c>
      <c r="D83" s="130">
        <v>0</v>
      </c>
      <c r="E83" s="130"/>
      <c r="F83" s="130">
        <v>0</v>
      </c>
      <c r="G83" s="130">
        <v>0</v>
      </c>
    </row>
    <row r="84" spans="1:7" s="25" customFormat="1" ht="24.75" customHeight="1">
      <c r="A84" s="313">
        <v>32</v>
      </c>
      <c r="B84" s="314" t="s">
        <v>35</v>
      </c>
      <c r="C84" s="243">
        <f>C85+C87+C91</f>
        <v>840</v>
      </c>
      <c r="D84" s="243">
        <f>D85+D87+D91</f>
        <v>840</v>
      </c>
      <c r="E84" s="243"/>
      <c r="F84" s="243">
        <v>530</v>
      </c>
      <c r="G84" s="243">
        <v>550</v>
      </c>
    </row>
    <row r="85" spans="1:7" s="25" customFormat="1" ht="24.75" customHeight="1">
      <c r="A85" s="127">
        <v>321</v>
      </c>
      <c r="B85" s="128" t="s">
        <v>36</v>
      </c>
      <c r="C85" s="109">
        <f>C86</f>
        <v>840</v>
      </c>
      <c r="D85" s="109">
        <f>D86</f>
        <v>840</v>
      </c>
      <c r="E85" s="109"/>
      <c r="F85" s="109">
        <v>530</v>
      </c>
      <c r="G85" s="109">
        <v>550</v>
      </c>
    </row>
    <row r="86" spans="1:7" s="39" customFormat="1" ht="24.75" customHeight="1">
      <c r="A86" s="110">
        <v>3212</v>
      </c>
      <c r="B86" s="111" t="s">
        <v>58</v>
      </c>
      <c r="C86" s="113">
        <f>D86</f>
        <v>840</v>
      </c>
      <c r="D86" s="113">
        <v>840</v>
      </c>
      <c r="E86" s="113"/>
      <c r="F86" s="113">
        <v>530</v>
      </c>
      <c r="G86" s="113">
        <v>550</v>
      </c>
    </row>
    <row r="87" spans="1:7" s="36" customFormat="1" ht="24.75" customHeight="1">
      <c r="A87" s="105">
        <v>322</v>
      </c>
      <c r="B87" s="106" t="s">
        <v>37</v>
      </c>
      <c r="C87" s="109">
        <f>C88+C89+C90</f>
        <v>0</v>
      </c>
      <c r="D87" s="109">
        <f>D88+D89+D90</f>
        <v>0</v>
      </c>
      <c r="E87" s="109"/>
      <c r="F87" s="109">
        <v>0</v>
      </c>
      <c r="G87" s="109">
        <v>0</v>
      </c>
    </row>
    <row r="88" spans="1:7" ht="24.75" customHeight="1">
      <c r="A88" s="118">
        <v>3221</v>
      </c>
      <c r="B88" s="129" t="s">
        <v>12</v>
      </c>
      <c r="C88" s="113">
        <f>D88</f>
        <v>0</v>
      </c>
      <c r="D88" s="130"/>
      <c r="E88" s="130"/>
      <c r="F88" s="130"/>
      <c r="G88" s="130"/>
    </row>
    <row r="89" spans="1:7" ht="24.75" customHeight="1">
      <c r="A89" s="118">
        <v>3222</v>
      </c>
      <c r="B89" s="119" t="s">
        <v>24</v>
      </c>
      <c r="C89" s="113">
        <f>D89</f>
        <v>0</v>
      </c>
      <c r="D89" s="130"/>
      <c r="E89" s="130"/>
      <c r="F89" s="130"/>
      <c r="G89" s="130"/>
    </row>
    <row r="90" spans="1:7" ht="24.75" customHeight="1">
      <c r="A90" s="118">
        <v>3225</v>
      </c>
      <c r="B90" s="119" t="s">
        <v>38</v>
      </c>
      <c r="C90" s="113">
        <f>D90</f>
        <v>0</v>
      </c>
      <c r="D90" s="130"/>
      <c r="E90" s="130"/>
      <c r="F90" s="130"/>
      <c r="G90" s="130"/>
    </row>
    <row r="91" spans="1:7" s="36" customFormat="1" ht="24.75" customHeight="1">
      <c r="A91" s="105">
        <v>323</v>
      </c>
      <c r="B91" s="106" t="s">
        <v>39</v>
      </c>
      <c r="C91" s="114">
        <f>SUM(C92:C96)</f>
        <v>0</v>
      </c>
      <c r="D91" s="114">
        <f>SUM(D92:D96)</f>
        <v>0</v>
      </c>
      <c r="E91" s="114"/>
      <c r="F91" s="114">
        <v>0</v>
      </c>
      <c r="G91" s="114">
        <v>0</v>
      </c>
    </row>
    <row r="92" spans="1:7" s="39" customFormat="1" ht="24.75" customHeight="1">
      <c r="A92" s="110">
        <v>3231</v>
      </c>
      <c r="B92" s="111" t="s">
        <v>40</v>
      </c>
      <c r="C92" s="130">
        <f>D92</f>
        <v>0</v>
      </c>
      <c r="D92" s="130"/>
      <c r="E92" s="130"/>
      <c r="F92" s="130"/>
      <c r="G92" s="130"/>
    </row>
    <row r="93" spans="1:7" s="39" customFormat="1" ht="24.75" customHeight="1">
      <c r="A93" s="118">
        <v>3232</v>
      </c>
      <c r="B93" s="129" t="s">
        <v>14</v>
      </c>
      <c r="C93" s="130">
        <f>D93</f>
        <v>0</v>
      </c>
      <c r="D93" s="130"/>
      <c r="E93" s="130"/>
      <c r="F93" s="130"/>
      <c r="G93" s="130"/>
    </row>
    <row r="94" spans="1:7" s="39" customFormat="1" ht="24.75" customHeight="1">
      <c r="A94" s="110">
        <v>3234</v>
      </c>
      <c r="B94" s="111" t="s">
        <v>9</v>
      </c>
      <c r="C94" s="130">
        <f>D94</f>
        <v>0</v>
      </c>
      <c r="D94" s="130"/>
      <c r="E94" s="130"/>
      <c r="F94" s="130"/>
      <c r="G94" s="130"/>
    </row>
    <row r="95" spans="1:7" s="39" customFormat="1" ht="24.75" customHeight="1">
      <c r="A95" s="110">
        <v>3238</v>
      </c>
      <c r="B95" s="111" t="s">
        <v>17</v>
      </c>
      <c r="C95" s="130">
        <f>D95</f>
        <v>0</v>
      </c>
      <c r="D95" s="130"/>
      <c r="E95" s="130"/>
      <c r="F95" s="130"/>
      <c r="G95" s="130"/>
    </row>
    <row r="96" spans="1:7" s="39" customFormat="1" ht="24.75" customHeight="1">
      <c r="A96" s="110">
        <v>3239</v>
      </c>
      <c r="B96" s="111" t="s">
        <v>18</v>
      </c>
      <c r="C96" s="130">
        <f>D96</f>
        <v>0</v>
      </c>
      <c r="D96" s="130"/>
      <c r="E96" s="130"/>
      <c r="F96" s="130"/>
      <c r="G96" s="130"/>
    </row>
    <row r="97" spans="1:7" s="36" customFormat="1" ht="24.75" customHeight="1">
      <c r="A97" s="105">
        <v>42</v>
      </c>
      <c r="B97" s="131" t="s">
        <v>52</v>
      </c>
      <c r="C97" s="109">
        <f>C98+C102</f>
        <v>0</v>
      </c>
      <c r="D97" s="109">
        <f>D98+D102</f>
        <v>0</v>
      </c>
      <c r="E97" s="109"/>
      <c r="F97" s="109">
        <v>0</v>
      </c>
      <c r="G97" s="109">
        <v>0</v>
      </c>
    </row>
    <row r="98" spans="1:7" s="36" customFormat="1" ht="24.75" customHeight="1">
      <c r="A98" s="105">
        <v>422</v>
      </c>
      <c r="B98" s="131" t="s">
        <v>53</v>
      </c>
      <c r="C98" s="109">
        <f>C99+C100+C101</f>
        <v>0</v>
      </c>
      <c r="D98" s="109">
        <f>D99</f>
        <v>0</v>
      </c>
      <c r="E98" s="109"/>
      <c r="F98" s="109">
        <v>0</v>
      </c>
      <c r="G98" s="109">
        <v>0</v>
      </c>
    </row>
    <row r="99" spans="1:7" s="36" customFormat="1" ht="24.75" customHeight="1">
      <c r="A99" s="118">
        <v>4221</v>
      </c>
      <c r="B99" s="132" t="s">
        <v>21</v>
      </c>
      <c r="C99" s="113">
        <f>D99</f>
        <v>0</v>
      </c>
      <c r="D99" s="130"/>
      <c r="E99" s="130"/>
      <c r="F99" s="130"/>
      <c r="G99" s="130"/>
    </row>
    <row r="100" spans="1:7" s="36" customFormat="1" ht="24.75" customHeight="1">
      <c r="A100" s="118">
        <v>4226</v>
      </c>
      <c r="B100" s="132" t="s">
        <v>91</v>
      </c>
      <c r="C100" s="113">
        <f>D100</f>
        <v>0</v>
      </c>
      <c r="D100" s="130"/>
      <c r="E100" s="130"/>
      <c r="F100" s="130"/>
      <c r="G100" s="130"/>
    </row>
    <row r="101" spans="1:7" s="36" customFormat="1" ht="24.75" customHeight="1">
      <c r="A101" s="118">
        <v>4227</v>
      </c>
      <c r="B101" s="132" t="s">
        <v>92</v>
      </c>
      <c r="C101" s="113">
        <f>D101</f>
        <v>0</v>
      </c>
      <c r="D101" s="130"/>
      <c r="E101" s="130"/>
      <c r="F101" s="130"/>
      <c r="G101" s="130"/>
    </row>
    <row r="102" spans="1:7" s="36" customFormat="1" ht="24.75" customHeight="1">
      <c r="A102" s="105">
        <v>426</v>
      </c>
      <c r="B102" s="131" t="s">
        <v>56</v>
      </c>
      <c r="C102" s="109">
        <f>C103</f>
        <v>0</v>
      </c>
      <c r="D102" s="109">
        <f>D103</f>
        <v>0</v>
      </c>
      <c r="E102" s="109"/>
      <c r="F102" s="109">
        <v>0</v>
      </c>
      <c r="G102" s="109">
        <v>0</v>
      </c>
    </row>
    <row r="103" spans="1:7" ht="24.75" customHeight="1" thickBot="1">
      <c r="A103" s="300">
        <v>4262</v>
      </c>
      <c r="B103" s="301" t="s">
        <v>57</v>
      </c>
      <c r="C103" s="302">
        <f>D103</f>
        <v>0</v>
      </c>
      <c r="D103" s="303"/>
      <c r="E103" s="303"/>
      <c r="F103" s="303"/>
      <c r="G103" s="303"/>
    </row>
    <row r="104" spans="1:7" ht="24.75" customHeight="1" thickBot="1">
      <c r="A104" s="377" t="s">
        <v>32</v>
      </c>
      <c r="B104" s="377"/>
      <c r="C104" s="304">
        <f>C76+C84+C97</f>
        <v>51530</v>
      </c>
      <c r="D104" s="304">
        <f>D76+D84+D97</f>
        <v>51530</v>
      </c>
      <c r="E104" s="304">
        <f>E76+E84+E97</f>
        <v>0</v>
      </c>
      <c r="F104" s="304">
        <v>56680</v>
      </c>
      <c r="G104" s="304">
        <v>58500</v>
      </c>
    </row>
    <row r="105" spans="1:19" ht="15">
      <c r="A105" s="37"/>
      <c r="B105" s="38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18" thickBot="1">
      <c r="A106" s="163" t="s">
        <v>156</v>
      </c>
      <c r="B106" s="164"/>
      <c r="C106" s="165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 t="s">
        <v>183</v>
      </c>
      <c r="R106" s="166"/>
      <c r="S106" s="166"/>
    </row>
    <row r="107" spans="1:22" ht="130.5" customHeight="1" thickBot="1">
      <c r="A107" s="250" t="s">
        <v>26</v>
      </c>
      <c r="B107" s="251" t="s">
        <v>2</v>
      </c>
      <c r="C107" s="252" t="s">
        <v>196</v>
      </c>
      <c r="D107" s="253" t="s">
        <v>22</v>
      </c>
      <c r="E107" s="253" t="s">
        <v>157</v>
      </c>
      <c r="F107" s="252" t="s">
        <v>158</v>
      </c>
      <c r="G107" s="253" t="s">
        <v>159</v>
      </c>
      <c r="H107" s="253" t="s">
        <v>160</v>
      </c>
      <c r="I107" s="253" t="s">
        <v>161</v>
      </c>
      <c r="J107" s="253" t="s">
        <v>162</v>
      </c>
      <c r="K107" s="253"/>
      <c r="L107" s="253"/>
      <c r="M107" s="253"/>
      <c r="N107" s="253"/>
      <c r="O107" s="253" t="s">
        <v>163</v>
      </c>
      <c r="P107" s="253" t="s">
        <v>164</v>
      </c>
      <c r="Q107" s="253" t="s">
        <v>202</v>
      </c>
      <c r="R107" s="253" t="s">
        <v>239</v>
      </c>
      <c r="S107" s="253" t="s">
        <v>151</v>
      </c>
      <c r="T107" s="253" t="s">
        <v>170</v>
      </c>
      <c r="U107" s="252" t="s">
        <v>197</v>
      </c>
      <c r="V107" s="252" t="s">
        <v>201</v>
      </c>
    </row>
    <row r="108" spans="1:22" s="36" customFormat="1" ht="19.5" customHeight="1">
      <c r="A108" s="246">
        <v>31</v>
      </c>
      <c r="B108" s="247" t="s">
        <v>43</v>
      </c>
      <c r="C108" s="248">
        <f>C109+C113+C111</f>
        <v>37415</v>
      </c>
      <c r="D108" s="249">
        <f>D109+D111+D113</f>
        <v>37415</v>
      </c>
      <c r="E108" s="249">
        <f aca="true" t="shared" si="10" ref="E108:J108">E109+E111+E113</f>
        <v>0</v>
      </c>
      <c r="F108" s="249">
        <f t="shared" si="10"/>
        <v>0</v>
      </c>
      <c r="G108" s="249">
        <f t="shared" si="10"/>
        <v>0</v>
      </c>
      <c r="H108" s="249">
        <f t="shared" si="10"/>
        <v>0</v>
      </c>
      <c r="I108" s="249">
        <f t="shared" si="10"/>
        <v>0</v>
      </c>
      <c r="J108" s="249">
        <f t="shared" si="10"/>
        <v>0</v>
      </c>
      <c r="K108" s="249">
        <f>K109+K113</f>
        <v>0</v>
      </c>
      <c r="L108" s="249">
        <f>L109+L113</f>
        <v>0</v>
      </c>
      <c r="M108" s="249">
        <f>M109+M113</f>
        <v>0</v>
      </c>
      <c r="N108" s="249">
        <f>N109+N113</f>
        <v>0</v>
      </c>
      <c r="O108" s="249">
        <f>O109+O111+O113</f>
        <v>0</v>
      </c>
      <c r="P108" s="249">
        <f>P109+P111+P113</f>
        <v>0</v>
      </c>
      <c r="Q108" s="249">
        <f>Q109+Q111+Q113</f>
        <v>0</v>
      </c>
      <c r="R108" s="249">
        <f>R109+R111+R113</f>
        <v>0</v>
      </c>
      <c r="S108" s="249">
        <f>S109+S111+S113</f>
        <v>0</v>
      </c>
      <c r="T108" s="249">
        <f>T109+T111</f>
        <v>0</v>
      </c>
      <c r="U108" s="248">
        <f>U109+U111+U113</f>
        <v>39945</v>
      </c>
      <c r="V108" s="248">
        <f>V109+V111+V113</f>
        <v>42375</v>
      </c>
    </row>
    <row r="109" spans="1:22" s="36" customFormat="1" ht="19.5" customHeight="1">
      <c r="A109" s="105">
        <v>311</v>
      </c>
      <c r="B109" s="106" t="s">
        <v>33</v>
      </c>
      <c r="C109" s="108">
        <f>D109+E109+F109+G109+H109+I109+J109+O109+P109+Q109+S109+T109</f>
        <v>31000</v>
      </c>
      <c r="D109" s="108">
        <f>D110</f>
        <v>31000</v>
      </c>
      <c r="E109" s="108">
        <f aca="true" t="shared" si="11" ref="E109:N109">E110</f>
        <v>0</v>
      </c>
      <c r="F109" s="108">
        <f>F110</f>
        <v>0</v>
      </c>
      <c r="G109" s="108">
        <f>G110</f>
        <v>0</v>
      </c>
      <c r="H109" s="108">
        <f t="shared" si="11"/>
        <v>0</v>
      </c>
      <c r="I109" s="108">
        <f t="shared" si="11"/>
        <v>0</v>
      </c>
      <c r="J109" s="108">
        <f>J110</f>
        <v>0</v>
      </c>
      <c r="K109" s="108">
        <f t="shared" si="11"/>
        <v>0</v>
      </c>
      <c r="L109" s="108">
        <f t="shared" si="11"/>
        <v>0</v>
      </c>
      <c r="M109" s="108">
        <f t="shared" si="11"/>
        <v>0</v>
      </c>
      <c r="N109" s="108">
        <f t="shared" si="11"/>
        <v>0</v>
      </c>
      <c r="O109" s="108">
        <f aca="true" t="shared" si="12" ref="O109:T109">O110</f>
        <v>0</v>
      </c>
      <c r="P109" s="108">
        <f t="shared" si="12"/>
        <v>0</v>
      </c>
      <c r="Q109" s="108">
        <f t="shared" si="12"/>
        <v>0</v>
      </c>
      <c r="R109" s="108">
        <f t="shared" si="12"/>
        <v>0</v>
      </c>
      <c r="S109" s="108">
        <f t="shared" si="12"/>
        <v>0</v>
      </c>
      <c r="T109" s="108">
        <f t="shared" si="12"/>
        <v>0</v>
      </c>
      <c r="U109" s="108">
        <f>U110</f>
        <v>33000</v>
      </c>
      <c r="V109" s="108">
        <f>V110</f>
        <v>35000</v>
      </c>
    </row>
    <row r="110" spans="1:22" s="39" customFormat="1" ht="19.5" customHeight="1">
      <c r="A110" s="110">
        <v>3111</v>
      </c>
      <c r="B110" s="111" t="s">
        <v>4</v>
      </c>
      <c r="C110" s="112">
        <f>SUM(D110:T110)</f>
        <v>31000</v>
      </c>
      <c r="D110" s="112">
        <v>31000</v>
      </c>
      <c r="E110" s="112"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/>
      <c r="L110" s="112"/>
      <c r="M110" s="112"/>
      <c r="N110" s="112"/>
      <c r="O110" s="112">
        <v>0</v>
      </c>
      <c r="P110" s="112">
        <v>0</v>
      </c>
      <c r="Q110" s="112">
        <v>0</v>
      </c>
      <c r="R110" s="112">
        <v>0</v>
      </c>
      <c r="S110" s="112"/>
      <c r="T110" s="112">
        <v>0</v>
      </c>
      <c r="U110" s="112">
        <v>33000</v>
      </c>
      <c r="V110" s="112">
        <v>35000</v>
      </c>
    </row>
    <row r="111" spans="1:22" s="39" customFormat="1" ht="19.5" customHeight="1">
      <c r="A111" s="105">
        <v>312</v>
      </c>
      <c r="B111" s="106" t="s">
        <v>5</v>
      </c>
      <c r="C111" s="108">
        <f>D111+E111+F111+G111+H111+I111+J111+O111+P111+Q111+S111+T111</f>
        <v>1300</v>
      </c>
      <c r="D111" s="114">
        <f>SUM(D112)</f>
        <v>1300</v>
      </c>
      <c r="E111" s="114">
        <f aca="true" t="shared" si="13" ref="E111:J111">SUM(E112)</f>
        <v>0</v>
      </c>
      <c r="F111" s="114">
        <f t="shared" si="13"/>
        <v>0</v>
      </c>
      <c r="G111" s="114">
        <f t="shared" si="13"/>
        <v>0</v>
      </c>
      <c r="H111" s="114">
        <f t="shared" si="13"/>
        <v>0</v>
      </c>
      <c r="I111" s="114">
        <f t="shared" si="13"/>
        <v>0</v>
      </c>
      <c r="J111" s="114">
        <f t="shared" si="13"/>
        <v>0</v>
      </c>
      <c r="K111" s="112"/>
      <c r="L111" s="112"/>
      <c r="M111" s="112"/>
      <c r="N111" s="112"/>
      <c r="O111" s="114">
        <f aca="true" t="shared" si="14" ref="O111:T111">SUM(O112)</f>
        <v>0</v>
      </c>
      <c r="P111" s="114">
        <f t="shared" si="14"/>
        <v>0</v>
      </c>
      <c r="Q111" s="114">
        <f t="shared" si="14"/>
        <v>0</v>
      </c>
      <c r="R111" s="114">
        <f t="shared" si="14"/>
        <v>0</v>
      </c>
      <c r="S111" s="114">
        <f t="shared" si="14"/>
        <v>0</v>
      </c>
      <c r="T111" s="114">
        <f t="shared" si="14"/>
        <v>0</v>
      </c>
      <c r="U111" s="108">
        <f>U112</f>
        <v>1500</v>
      </c>
      <c r="V111" s="108">
        <f>V112</f>
        <v>1600</v>
      </c>
    </row>
    <row r="112" spans="1:22" s="39" customFormat="1" ht="19.5" customHeight="1">
      <c r="A112" s="110">
        <v>3121</v>
      </c>
      <c r="B112" s="111" t="s">
        <v>5</v>
      </c>
      <c r="C112" s="112">
        <f>SUM(D112:T112)</f>
        <v>1300</v>
      </c>
      <c r="D112" s="112">
        <v>1300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/>
      <c r="K112" s="112"/>
      <c r="L112" s="112"/>
      <c r="M112" s="112"/>
      <c r="N112" s="112"/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1500</v>
      </c>
      <c r="V112" s="112">
        <v>1600</v>
      </c>
    </row>
    <row r="113" spans="1:22" s="36" customFormat="1" ht="19.5" customHeight="1">
      <c r="A113" s="115">
        <v>313</v>
      </c>
      <c r="B113" s="116" t="s">
        <v>34</v>
      </c>
      <c r="C113" s="108">
        <f>D113+E113+F113+G113+H113+I113+J113+O113+P113+Q113+S113+T113</f>
        <v>5115</v>
      </c>
      <c r="D113" s="117">
        <f>D114+D115</f>
        <v>5115</v>
      </c>
      <c r="E113" s="117">
        <f aca="true" t="shared" si="15" ref="E113:N113">E114+E115</f>
        <v>0</v>
      </c>
      <c r="F113" s="117">
        <f>F114+F115</f>
        <v>0</v>
      </c>
      <c r="G113" s="117">
        <f>G114+G115</f>
        <v>0</v>
      </c>
      <c r="H113" s="117">
        <f t="shared" si="15"/>
        <v>0</v>
      </c>
      <c r="I113" s="117">
        <f>I114+I115</f>
        <v>0</v>
      </c>
      <c r="J113" s="117">
        <f>J114+J115</f>
        <v>0</v>
      </c>
      <c r="K113" s="117">
        <f t="shared" si="15"/>
        <v>0</v>
      </c>
      <c r="L113" s="117">
        <f t="shared" si="15"/>
        <v>0</v>
      </c>
      <c r="M113" s="117">
        <f t="shared" si="15"/>
        <v>0</v>
      </c>
      <c r="N113" s="117">
        <f t="shared" si="15"/>
        <v>0</v>
      </c>
      <c r="O113" s="117">
        <f aca="true" t="shared" si="16" ref="O113:T113">O114+O115</f>
        <v>0</v>
      </c>
      <c r="P113" s="117">
        <f t="shared" si="16"/>
        <v>0</v>
      </c>
      <c r="Q113" s="117">
        <f t="shared" si="16"/>
        <v>0</v>
      </c>
      <c r="R113" s="117">
        <f>R114+R115</f>
        <v>0</v>
      </c>
      <c r="S113" s="117">
        <f t="shared" si="16"/>
        <v>0</v>
      </c>
      <c r="T113" s="117">
        <f t="shared" si="16"/>
        <v>0</v>
      </c>
      <c r="U113" s="108">
        <f>U114</f>
        <v>5445</v>
      </c>
      <c r="V113" s="108">
        <f>V114</f>
        <v>5775</v>
      </c>
    </row>
    <row r="114" spans="1:22" s="39" customFormat="1" ht="19.5" customHeight="1">
      <c r="A114" s="110">
        <v>3132</v>
      </c>
      <c r="B114" s="111" t="s">
        <v>11</v>
      </c>
      <c r="C114" s="112">
        <f>SUM(D114:T114)</f>
        <v>5115</v>
      </c>
      <c r="D114" s="112">
        <v>5115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0</v>
      </c>
      <c r="K114" s="112"/>
      <c r="L114" s="112"/>
      <c r="M114" s="112"/>
      <c r="N114" s="112"/>
      <c r="O114" s="112">
        <v>0</v>
      </c>
      <c r="P114" s="112">
        <v>0</v>
      </c>
      <c r="Q114" s="112">
        <v>0</v>
      </c>
      <c r="R114" s="112">
        <v>0</v>
      </c>
      <c r="S114" s="112"/>
      <c r="T114" s="112">
        <v>0</v>
      </c>
      <c r="U114" s="112">
        <v>5445</v>
      </c>
      <c r="V114" s="112">
        <v>5775</v>
      </c>
    </row>
    <row r="115" spans="1:22" ht="19.5" customHeight="1">
      <c r="A115" s="118">
        <v>3133</v>
      </c>
      <c r="B115" s="119" t="s">
        <v>44</v>
      </c>
      <c r="C115" s="112">
        <f>SUM(D115:T115)</f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12"/>
      <c r="L115" s="112"/>
      <c r="M115" s="112"/>
      <c r="N115" s="112"/>
      <c r="O115" s="120">
        <v>0</v>
      </c>
      <c r="P115" s="112">
        <v>0</v>
      </c>
      <c r="Q115" s="112">
        <v>0</v>
      </c>
      <c r="R115" s="112">
        <v>0</v>
      </c>
      <c r="S115" s="112"/>
      <c r="T115" s="112">
        <v>0</v>
      </c>
      <c r="U115" s="112">
        <v>0</v>
      </c>
      <c r="V115" s="112">
        <v>0</v>
      </c>
    </row>
    <row r="116" spans="1:22" s="36" customFormat="1" ht="19.5" customHeight="1">
      <c r="A116" s="105">
        <v>32</v>
      </c>
      <c r="B116" s="121" t="s">
        <v>35</v>
      </c>
      <c r="C116" s="108">
        <f>C117+C122+C129+C137+C141</f>
        <v>250855</v>
      </c>
      <c r="D116" s="107">
        <f>D117+D122+D129+D137+D141</f>
        <v>449</v>
      </c>
      <c r="E116" s="107">
        <f aca="true" t="shared" si="17" ref="E116:P116">E117+E122+E129+E137+E141</f>
        <v>700</v>
      </c>
      <c r="F116" s="107">
        <f t="shared" si="17"/>
        <v>6150</v>
      </c>
      <c r="G116" s="107">
        <f t="shared" si="17"/>
        <v>174900</v>
      </c>
      <c r="H116" s="107">
        <f t="shared" si="17"/>
        <v>2256</v>
      </c>
      <c r="I116" s="107">
        <f t="shared" si="17"/>
        <v>10200</v>
      </c>
      <c r="J116" s="107">
        <f t="shared" si="17"/>
        <v>13100</v>
      </c>
      <c r="K116" s="107">
        <f t="shared" si="17"/>
        <v>0</v>
      </c>
      <c r="L116" s="107">
        <f t="shared" si="17"/>
        <v>0</v>
      </c>
      <c r="M116" s="107">
        <f t="shared" si="17"/>
        <v>0</v>
      </c>
      <c r="N116" s="107">
        <f t="shared" si="17"/>
        <v>0</v>
      </c>
      <c r="O116" s="107">
        <f>O117+O122+O129+O137+O141</f>
        <v>800</v>
      </c>
      <c r="P116" s="107">
        <f t="shared" si="17"/>
        <v>10350</v>
      </c>
      <c r="Q116" s="107">
        <f aca="true" t="shared" si="18" ref="Q116:V116">Q117+Q122+Q129+Q137+Q141</f>
        <v>28400</v>
      </c>
      <c r="R116" s="107">
        <f t="shared" si="18"/>
        <v>3550</v>
      </c>
      <c r="S116" s="107">
        <f t="shared" si="18"/>
        <v>0</v>
      </c>
      <c r="T116" s="107">
        <f t="shared" si="18"/>
        <v>0</v>
      </c>
      <c r="U116" s="108">
        <f t="shared" si="18"/>
        <v>252036</v>
      </c>
      <c r="V116" s="108">
        <f t="shared" si="18"/>
        <v>253036</v>
      </c>
    </row>
    <row r="117" spans="1:22" s="36" customFormat="1" ht="19.5" customHeight="1">
      <c r="A117" s="105">
        <v>321</v>
      </c>
      <c r="B117" s="121" t="s">
        <v>36</v>
      </c>
      <c r="C117" s="108">
        <f aca="true" t="shared" si="19" ref="C117:C122">SUM(D117:T117)</f>
        <v>39919</v>
      </c>
      <c r="D117" s="108">
        <f>D118+D119+D120+D121</f>
        <v>419</v>
      </c>
      <c r="E117" s="108">
        <f aca="true" t="shared" si="20" ref="E117:P117">E118+E119+E120+E121</f>
        <v>0</v>
      </c>
      <c r="F117" s="108">
        <f t="shared" si="20"/>
        <v>1000</v>
      </c>
      <c r="G117" s="108">
        <f t="shared" si="20"/>
        <v>3600</v>
      </c>
      <c r="H117" s="108">
        <f t="shared" si="20"/>
        <v>600</v>
      </c>
      <c r="I117" s="108">
        <f t="shared" si="20"/>
        <v>0</v>
      </c>
      <c r="J117" s="108">
        <f t="shared" si="20"/>
        <v>0</v>
      </c>
      <c r="K117" s="108">
        <f t="shared" si="20"/>
        <v>0</v>
      </c>
      <c r="L117" s="108">
        <f t="shared" si="20"/>
        <v>0</v>
      </c>
      <c r="M117" s="108">
        <f t="shared" si="20"/>
        <v>0</v>
      </c>
      <c r="N117" s="108">
        <f t="shared" si="20"/>
        <v>0</v>
      </c>
      <c r="O117" s="108">
        <f>O118+O119+O120+O121</f>
        <v>0</v>
      </c>
      <c r="P117" s="108">
        <f t="shared" si="20"/>
        <v>6950</v>
      </c>
      <c r="Q117" s="108">
        <f>Q118+Q119+Q120+Q121</f>
        <v>24900</v>
      </c>
      <c r="R117" s="108">
        <f>R118+R119+R120+R121</f>
        <v>2450</v>
      </c>
      <c r="S117" s="108">
        <f>S118+S119+S120+S121</f>
        <v>0</v>
      </c>
      <c r="T117" s="108">
        <f>T118+T119+T120+T121</f>
        <v>0</v>
      </c>
      <c r="U117" s="108">
        <f>SUM(U118:U121)</f>
        <v>40100</v>
      </c>
      <c r="V117" s="108">
        <f>SUM(V118:V121)</f>
        <v>40100</v>
      </c>
    </row>
    <row r="118" spans="1:22" s="36" customFormat="1" ht="19.5" customHeight="1">
      <c r="A118" s="110">
        <v>3212</v>
      </c>
      <c r="B118" s="111" t="s">
        <v>58</v>
      </c>
      <c r="C118" s="112">
        <f t="shared" si="19"/>
        <v>419</v>
      </c>
      <c r="D118" s="112">
        <v>419</v>
      </c>
      <c r="E118" s="112">
        <v>0</v>
      </c>
      <c r="F118" s="112">
        <v>0</v>
      </c>
      <c r="G118" s="112">
        <v>0</v>
      </c>
      <c r="H118" s="108">
        <v>0</v>
      </c>
      <c r="I118" s="108">
        <v>0</v>
      </c>
      <c r="J118" s="108">
        <v>0</v>
      </c>
      <c r="K118" s="108"/>
      <c r="L118" s="108"/>
      <c r="M118" s="108"/>
      <c r="N118" s="108"/>
      <c r="O118" s="108">
        <v>0</v>
      </c>
      <c r="P118" s="108">
        <v>0</v>
      </c>
      <c r="Q118" s="112">
        <v>0</v>
      </c>
      <c r="R118" s="112">
        <v>0</v>
      </c>
      <c r="S118" s="112">
        <v>0</v>
      </c>
      <c r="T118" s="112">
        <v>0</v>
      </c>
      <c r="U118" s="112">
        <v>600</v>
      </c>
      <c r="V118" s="112">
        <v>600</v>
      </c>
    </row>
    <row r="119" spans="1:22" s="39" customFormat="1" ht="19.5" customHeight="1">
      <c r="A119" s="110">
        <v>3211</v>
      </c>
      <c r="B119" s="122" t="s">
        <v>6</v>
      </c>
      <c r="C119" s="112">
        <f t="shared" si="19"/>
        <v>35550</v>
      </c>
      <c r="D119" s="120">
        <v>0</v>
      </c>
      <c r="E119" s="120">
        <v>0</v>
      </c>
      <c r="F119" s="120">
        <v>750</v>
      </c>
      <c r="G119" s="120">
        <v>2000</v>
      </c>
      <c r="H119" s="120">
        <v>500</v>
      </c>
      <c r="I119" s="120">
        <v>0</v>
      </c>
      <c r="J119" s="120">
        <v>0</v>
      </c>
      <c r="K119" s="112"/>
      <c r="L119" s="112"/>
      <c r="M119" s="112"/>
      <c r="N119" s="112"/>
      <c r="O119" s="120">
        <v>0</v>
      </c>
      <c r="P119" s="112">
        <v>6500</v>
      </c>
      <c r="Q119" s="112">
        <v>24000</v>
      </c>
      <c r="R119" s="112">
        <v>1800</v>
      </c>
      <c r="S119" s="112">
        <v>0</v>
      </c>
      <c r="T119" s="112">
        <v>0</v>
      </c>
      <c r="U119" s="112">
        <v>35550</v>
      </c>
      <c r="V119" s="112">
        <v>35550</v>
      </c>
    </row>
    <row r="120" spans="1:22" ht="19.5" customHeight="1">
      <c r="A120" s="118">
        <v>3213</v>
      </c>
      <c r="B120" s="119" t="s">
        <v>45</v>
      </c>
      <c r="C120" s="112">
        <f t="shared" si="19"/>
        <v>3500</v>
      </c>
      <c r="D120" s="120">
        <v>0</v>
      </c>
      <c r="E120" s="120">
        <v>0</v>
      </c>
      <c r="F120" s="120">
        <v>250</v>
      </c>
      <c r="G120" s="120">
        <v>1500</v>
      </c>
      <c r="H120" s="120">
        <v>100</v>
      </c>
      <c r="I120" s="120">
        <v>0</v>
      </c>
      <c r="J120" s="120">
        <v>0</v>
      </c>
      <c r="K120" s="112"/>
      <c r="L120" s="112"/>
      <c r="M120" s="112"/>
      <c r="N120" s="112"/>
      <c r="O120" s="120">
        <v>0</v>
      </c>
      <c r="P120" s="112">
        <v>250</v>
      </c>
      <c r="Q120" s="112">
        <v>800</v>
      </c>
      <c r="R120" s="112">
        <v>600</v>
      </c>
      <c r="S120" s="112">
        <v>0</v>
      </c>
      <c r="T120" s="112">
        <v>0</v>
      </c>
      <c r="U120" s="112">
        <v>3500</v>
      </c>
      <c r="V120" s="112">
        <v>3500</v>
      </c>
    </row>
    <row r="121" spans="1:22" ht="19.5" customHeight="1">
      <c r="A121" s="118">
        <v>3214</v>
      </c>
      <c r="B121" s="119" t="s">
        <v>81</v>
      </c>
      <c r="C121" s="112">
        <f t="shared" si="19"/>
        <v>450</v>
      </c>
      <c r="D121" s="120">
        <v>0</v>
      </c>
      <c r="E121" s="120">
        <v>0</v>
      </c>
      <c r="F121" s="120">
        <v>0</v>
      </c>
      <c r="G121" s="120">
        <v>100</v>
      </c>
      <c r="H121" s="120">
        <v>0</v>
      </c>
      <c r="I121" s="120">
        <v>0</v>
      </c>
      <c r="J121" s="120">
        <v>0</v>
      </c>
      <c r="K121" s="112"/>
      <c r="L121" s="112"/>
      <c r="M121" s="112"/>
      <c r="N121" s="112"/>
      <c r="O121" s="120">
        <v>0</v>
      </c>
      <c r="P121" s="112">
        <v>200</v>
      </c>
      <c r="Q121" s="112">
        <v>100</v>
      </c>
      <c r="R121" s="112">
        <v>50</v>
      </c>
      <c r="S121" s="112">
        <v>0</v>
      </c>
      <c r="T121" s="112">
        <v>0</v>
      </c>
      <c r="U121" s="112">
        <v>450</v>
      </c>
      <c r="V121" s="112">
        <v>450</v>
      </c>
    </row>
    <row r="122" spans="1:22" s="36" customFormat="1" ht="19.5" customHeight="1">
      <c r="A122" s="105">
        <v>322</v>
      </c>
      <c r="B122" s="123" t="s">
        <v>46</v>
      </c>
      <c r="C122" s="108">
        <f t="shared" si="19"/>
        <v>28830</v>
      </c>
      <c r="D122" s="108">
        <f>SUM(D123:D128)</f>
        <v>30</v>
      </c>
      <c r="E122" s="108">
        <f aca="true" t="shared" si="21" ref="E122:P122">SUM(E123:E128)</f>
        <v>400</v>
      </c>
      <c r="F122" s="108">
        <f t="shared" si="21"/>
        <v>2050</v>
      </c>
      <c r="G122" s="108">
        <f t="shared" si="21"/>
        <v>22850</v>
      </c>
      <c r="H122" s="108">
        <f t="shared" si="21"/>
        <v>600</v>
      </c>
      <c r="I122" s="108">
        <f t="shared" si="21"/>
        <v>650</v>
      </c>
      <c r="J122" s="108">
        <f t="shared" si="21"/>
        <v>950</v>
      </c>
      <c r="K122" s="108">
        <f t="shared" si="21"/>
        <v>0</v>
      </c>
      <c r="L122" s="108">
        <f t="shared" si="21"/>
        <v>0</v>
      </c>
      <c r="M122" s="108">
        <f t="shared" si="21"/>
        <v>0</v>
      </c>
      <c r="N122" s="108">
        <f t="shared" si="21"/>
        <v>0</v>
      </c>
      <c r="O122" s="108">
        <f>SUM(O123:O128)</f>
        <v>550</v>
      </c>
      <c r="P122" s="108">
        <f t="shared" si="21"/>
        <v>350</v>
      </c>
      <c r="Q122" s="108">
        <f aca="true" t="shared" si="22" ref="Q122:V122">SUM(Q123:Q128)</f>
        <v>250</v>
      </c>
      <c r="R122" s="108">
        <f t="shared" si="22"/>
        <v>150</v>
      </c>
      <c r="S122" s="108">
        <f t="shared" si="22"/>
        <v>0</v>
      </c>
      <c r="T122" s="108">
        <f t="shared" si="22"/>
        <v>0</v>
      </c>
      <c r="U122" s="108">
        <f t="shared" si="22"/>
        <v>28830</v>
      </c>
      <c r="V122" s="108">
        <f t="shared" si="22"/>
        <v>28830</v>
      </c>
    </row>
    <row r="123" spans="1:22" ht="19.5" customHeight="1">
      <c r="A123" s="118">
        <v>3221</v>
      </c>
      <c r="B123" s="119" t="s">
        <v>12</v>
      </c>
      <c r="C123" s="112">
        <f aca="true" t="shared" si="23" ref="C123:C128">SUM(D123:T123)</f>
        <v>5880</v>
      </c>
      <c r="D123" s="120">
        <v>30</v>
      </c>
      <c r="E123" s="120">
        <v>250</v>
      </c>
      <c r="F123" s="112">
        <v>350</v>
      </c>
      <c r="G123" s="112">
        <v>3500</v>
      </c>
      <c r="H123" s="112">
        <v>500</v>
      </c>
      <c r="I123" s="112">
        <v>150</v>
      </c>
      <c r="J123" s="120">
        <v>450</v>
      </c>
      <c r="K123" s="112"/>
      <c r="L123" s="112"/>
      <c r="M123" s="112"/>
      <c r="N123" s="112"/>
      <c r="O123" s="120">
        <v>150</v>
      </c>
      <c r="P123" s="112">
        <v>100</v>
      </c>
      <c r="Q123" s="112">
        <v>250</v>
      </c>
      <c r="R123" s="112">
        <v>150</v>
      </c>
      <c r="S123" s="112">
        <v>0</v>
      </c>
      <c r="T123" s="112">
        <v>0</v>
      </c>
      <c r="U123" s="112">
        <v>5880</v>
      </c>
      <c r="V123" s="112">
        <v>5880</v>
      </c>
    </row>
    <row r="124" spans="1:22" ht="19.5" customHeight="1">
      <c r="A124" s="118">
        <v>3222</v>
      </c>
      <c r="B124" s="119" t="s">
        <v>24</v>
      </c>
      <c r="C124" s="112">
        <f t="shared" si="23"/>
        <v>17700</v>
      </c>
      <c r="D124" s="120">
        <v>0</v>
      </c>
      <c r="E124" s="120">
        <v>150</v>
      </c>
      <c r="F124" s="112">
        <v>700</v>
      </c>
      <c r="G124" s="112">
        <v>16000</v>
      </c>
      <c r="H124" s="112">
        <v>100</v>
      </c>
      <c r="I124" s="112">
        <v>150</v>
      </c>
      <c r="J124" s="120">
        <v>150</v>
      </c>
      <c r="K124" s="112"/>
      <c r="L124" s="112"/>
      <c r="M124" s="112"/>
      <c r="N124" s="112"/>
      <c r="O124" s="120">
        <v>350</v>
      </c>
      <c r="P124" s="112">
        <v>100</v>
      </c>
      <c r="Q124" s="112">
        <v>0</v>
      </c>
      <c r="R124" s="112">
        <v>0</v>
      </c>
      <c r="S124" s="112">
        <v>0</v>
      </c>
      <c r="T124" s="112">
        <v>0</v>
      </c>
      <c r="U124" s="112">
        <v>17700</v>
      </c>
      <c r="V124" s="112">
        <v>17700</v>
      </c>
    </row>
    <row r="125" spans="1:22" ht="19.5" customHeight="1">
      <c r="A125" s="118">
        <v>3223</v>
      </c>
      <c r="B125" s="119" t="s">
        <v>7</v>
      </c>
      <c r="C125" s="112">
        <f t="shared" si="23"/>
        <v>2250</v>
      </c>
      <c r="D125" s="120">
        <v>0</v>
      </c>
      <c r="E125" s="120">
        <v>0</v>
      </c>
      <c r="F125" s="112">
        <v>500</v>
      </c>
      <c r="G125" s="112">
        <v>1500</v>
      </c>
      <c r="H125" s="112">
        <v>0</v>
      </c>
      <c r="I125" s="112">
        <v>100</v>
      </c>
      <c r="J125" s="120">
        <v>100</v>
      </c>
      <c r="K125" s="112"/>
      <c r="L125" s="112"/>
      <c r="M125" s="112"/>
      <c r="N125" s="112"/>
      <c r="O125" s="120">
        <v>50</v>
      </c>
      <c r="P125" s="112">
        <v>0</v>
      </c>
      <c r="Q125" s="112">
        <v>0</v>
      </c>
      <c r="R125" s="112">
        <v>0</v>
      </c>
      <c r="S125" s="112">
        <v>0</v>
      </c>
      <c r="T125" s="112">
        <v>0</v>
      </c>
      <c r="U125" s="112">
        <v>2250</v>
      </c>
      <c r="V125" s="112">
        <v>2250</v>
      </c>
    </row>
    <row r="126" spans="1:22" ht="19.5" customHeight="1">
      <c r="A126" s="118">
        <v>3224</v>
      </c>
      <c r="B126" s="119" t="s">
        <v>47</v>
      </c>
      <c r="C126" s="112">
        <f t="shared" si="23"/>
        <v>1050</v>
      </c>
      <c r="D126" s="120">
        <v>0</v>
      </c>
      <c r="E126" s="120">
        <v>0</v>
      </c>
      <c r="F126" s="112">
        <v>150</v>
      </c>
      <c r="G126" s="112">
        <v>700</v>
      </c>
      <c r="H126" s="112">
        <v>0</v>
      </c>
      <c r="I126" s="112">
        <v>100</v>
      </c>
      <c r="J126" s="120">
        <v>100</v>
      </c>
      <c r="K126" s="112"/>
      <c r="L126" s="112"/>
      <c r="M126" s="112"/>
      <c r="N126" s="112"/>
      <c r="O126" s="120">
        <v>0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>
        <v>1050</v>
      </c>
      <c r="V126" s="112">
        <v>1050</v>
      </c>
    </row>
    <row r="127" spans="1:22" s="39" customFormat="1" ht="19.5" customHeight="1">
      <c r="A127" s="110">
        <v>3225</v>
      </c>
      <c r="B127" s="111" t="s">
        <v>13</v>
      </c>
      <c r="C127" s="112">
        <f t="shared" si="23"/>
        <v>1500</v>
      </c>
      <c r="D127" s="120">
        <v>0</v>
      </c>
      <c r="E127" s="120">
        <v>0</v>
      </c>
      <c r="F127" s="112">
        <v>250</v>
      </c>
      <c r="G127" s="112">
        <v>1000</v>
      </c>
      <c r="H127" s="120">
        <v>0</v>
      </c>
      <c r="I127" s="120">
        <v>100</v>
      </c>
      <c r="J127" s="113">
        <v>100</v>
      </c>
      <c r="K127" s="112"/>
      <c r="L127" s="112"/>
      <c r="M127" s="112"/>
      <c r="N127" s="112"/>
      <c r="O127" s="113">
        <v>0</v>
      </c>
      <c r="P127" s="112">
        <v>50</v>
      </c>
      <c r="Q127" s="112">
        <v>0</v>
      </c>
      <c r="R127" s="112">
        <v>0</v>
      </c>
      <c r="S127" s="112">
        <v>0</v>
      </c>
      <c r="T127" s="112">
        <v>0</v>
      </c>
      <c r="U127" s="112">
        <v>1500</v>
      </c>
      <c r="V127" s="112">
        <v>1500</v>
      </c>
    </row>
    <row r="128" spans="1:22" s="39" customFormat="1" ht="19.5" customHeight="1">
      <c r="A128" s="124">
        <v>3227</v>
      </c>
      <c r="B128" s="125" t="s">
        <v>30</v>
      </c>
      <c r="C128" s="112">
        <f t="shared" si="23"/>
        <v>450</v>
      </c>
      <c r="D128" s="126">
        <v>0</v>
      </c>
      <c r="E128" s="126">
        <v>0</v>
      </c>
      <c r="F128" s="126">
        <v>100</v>
      </c>
      <c r="G128" s="126">
        <v>150</v>
      </c>
      <c r="H128" s="126">
        <v>0</v>
      </c>
      <c r="I128" s="126">
        <v>50</v>
      </c>
      <c r="J128" s="126">
        <v>50</v>
      </c>
      <c r="K128" s="126"/>
      <c r="L128" s="126"/>
      <c r="M128" s="126"/>
      <c r="N128" s="126"/>
      <c r="O128" s="126">
        <v>0</v>
      </c>
      <c r="P128" s="112">
        <v>100</v>
      </c>
      <c r="Q128" s="112">
        <v>0</v>
      </c>
      <c r="R128" s="112">
        <v>0</v>
      </c>
      <c r="S128" s="126">
        <v>0</v>
      </c>
      <c r="T128" s="126">
        <v>0</v>
      </c>
      <c r="U128" s="112">
        <v>450</v>
      </c>
      <c r="V128" s="112">
        <v>450</v>
      </c>
    </row>
    <row r="129" spans="1:22" ht="19.5" customHeight="1">
      <c r="A129" s="127">
        <v>323</v>
      </c>
      <c r="B129" s="128" t="s">
        <v>39</v>
      </c>
      <c r="C129" s="108">
        <f>SUM(D129:T129)</f>
        <v>176206</v>
      </c>
      <c r="D129" s="109">
        <f>D130+D131+D132+D133+D134+D135+D136</f>
        <v>0</v>
      </c>
      <c r="E129" s="109">
        <f>E130+E131+E132+E133+E134+E135+E136</f>
        <v>200</v>
      </c>
      <c r="F129" s="108">
        <f aca="true" t="shared" si="24" ref="F129:N129">SUM(F130:F136)</f>
        <v>2100</v>
      </c>
      <c r="G129" s="108">
        <f t="shared" si="24"/>
        <v>146750</v>
      </c>
      <c r="H129" s="108">
        <f t="shared" si="24"/>
        <v>1056</v>
      </c>
      <c r="I129" s="108">
        <f t="shared" si="24"/>
        <v>9550</v>
      </c>
      <c r="J129" s="109">
        <f>J130+J131+J132+J133+J134+J135+J136</f>
        <v>12100</v>
      </c>
      <c r="K129" s="108">
        <f t="shared" si="24"/>
        <v>0</v>
      </c>
      <c r="L129" s="108">
        <f t="shared" si="24"/>
        <v>0</v>
      </c>
      <c r="M129" s="108">
        <f t="shared" si="24"/>
        <v>0</v>
      </c>
      <c r="N129" s="108">
        <f t="shared" si="24"/>
        <v>0</v>
      </c>
      <c r="O129" s="108">
        <f>SUM(O130:O136)</f>
        <v>250</v>
      </c>
      <c r="P129" s="109">
        <f>P130+P131+P132+P133+P134+P135+P136</f>
        <v>2400</v>
      </c>
      <c r="Q129" s="108">
        <f>SUM(Q130:Q136)</f>
        <v>1350</v>
      </c>
      <c r="R129" s="108">
        <f>SUM(R130:R136)</f>
        <v>450</v>
      </c>
      <c r="S129" s="109">
        <f>S130+S131+S132+S133+S134+S135+S136</f>
        <v>0</v>
      </c>
      <c r="T129" s="109">
        <f>SUM(T130:T136)</f>
        <v>0</v>
      </c>
      <c r="U129" s="108">
        <f>SUM(U130:U136)</f>
        <v>177206</v>
      </c>
      <c r="V129" s="108">
        <f>SUM(V130:V136)</f>
        <v>178206</v>
      </c>
    </row>
    <row r="130" spans="1:22" ht="19.5" customHeight="1">
      <c r="A130" s="118">
        <v>3231</v>
      </c>
      <c r="B130" s="119" t="s">
        <v>48</v>
      </c>
      <c r="C130" s="112">
        <f aca="true" t="shared" si="25" ref="C130:C136">SUM(D130:T130)</f>
        <v>142300</v>
      </c>
      <c r="D130" s="120">
        <v>0</v>
      </c>
      <c r="E130" s="120">
        <v>0</v>
      </c>
      <c r="F130" s="120">
        <v>500</v>
      </c>
      <c r="G130" s="120">
        <v>140000</v>
      </c>
      <c r="H130" s="120">
        <v>300</v>
      </c>
      <c r="I130" s="120">
        <v>300</v>
      </c>
      <c r="J130" s="120">
        <v>250</v>
      </c>
      <c r="K130" s="112"/>
      <c r="L130" s="112"/>
      <c r="M130" s="112"/>
      <c r="N130" s="112"/>
      <c r="O130" s="120">
        <v>150</v>
      </c>
      <c r="P130" s="112">
        <v>300</v>
      </c>
      <c r="Q130" s="112">
        <v>250</v>
      </c>
      <c r="R130" s="112">
        <v>250</v>
      </c>
      <c r="S130" s="112">
        <v>0</v>
      </c>
      <c r="T130" s="112"/>
      <c r="U130" s="112">
        <v>143300</v>
      </c>
      <c r="V130" s="112">
        <v>144300</v>
      </c>
    </row>
    <row r="131" spans="1:22" ht="19.5" customHeight="1">
      <c r="A131" s="118">
        <v>3232</v>
      </c>
      <c r="B131" s="129" t="s">
        <v>14</v>
      </c>
      <c r="C131" s="112">
        <f t="shared" si="25"/>
        <v>6000</v>
      </c>
      <c r="D131" s="120">
        <v>0</v>
      </c>
      <c r="E131" s="120">
        <v>0</v>
      </c>
      <c r="F131" s="120">
        <v>600</v>
      </c>
      <c r="G131" s="120">
        <v>4500</v>
      </c>
      <c r="H131" s="120">
        <v>0</v>
      </c>
      <c r="I131" s="120">
        <v>350</v>
      </c>
      <c r="J131" s="120">
        <v>550</v>
      </c>
      <c r="K131" s="112"/>
      <c r="L131" s="112"/>
      <c r="M131" s="112"/>
      <c r="N131" s="112"/>
      <c r="O131" s="120">
        <v>0</v>
      </c>
      <c r="P131" s="112">
        <v>0</v>
      </c>
      <c r="Q131" s="112">
        <v>0</v>
      </c>
      <c r="R131" s="112">
        <v>0</v>
      </c>
      <c r="S131" s="112">
        <v>0</v>
      </c>
      <c r="T131" s="112"/>
      <c r="U131" s="112">
        <v>6000</v>
      </c>
      <c r="V131" s="112">
        <v>6000</v>
      </c>
    </row>
    <row r="132" spans="1:22" ht="19.5" customHeight="1">
      <c r="A132" s="118">
        <v>3233</v>
      </c>
      <c r="B132" s="129" t="s">
        <v>15</v>
      </c>
      <c r="C132" s="112">
        <f t="shared" si="25"/>
        <v>100</v>
      </c>
      <c r="D132" s="120">
        <v>0</v>
      </c>
      <c r="E132" s="120">
        <v>0</v>
      </c>
      <c r="F132" s="120">
        <v>0</v>
      </c>
      <c r="G132" s="120">
        <v>0</v>
      </c>
      <c r="H132" s="120">
        <v>0</v>
      </c>
      <c r="I132" s="120">
        <v>0</v>
      </c>
      <c r="J132" s="120">
        <v>0</v>
      </c>
      <c r="K132" s="112"/>
      <c r="L132" s="112"/>
      <c r="M132" s="112"/>
      <c r="N132" s="112"/>
      <c r="O132" s="120">
        <v>0</v>
      </c>
      <c r="P132" s="112">
        <v>100</v>
      </c>
      <c r="Q132" s="112">
        <v>0</v>
      </c>
      <c r="R132" s="112">
        <v>0</v>
      </c>
      <c r="S132" s="112">
        <v>0</v>
      </c>
      <c r="T132" s="112"/>
      <c r="U132" s="112">
        <v>100</v>
      </c>
      <c r="V132" s="112">
        <v>100</v>
      </c>
    </row>
    <row r="133" spans="1:22" ht="19.5" customHeight="1">
      <c r="A133" s="118">
        <v>3236</v>
      </c>
      <c r="B133" s="119" t="s">
        <v>79</v>
      </c>
      <c r="C133" s="112">
        <f t="shared" si="25"/>
        <v>900</v>
      </c>
      <c r="D133" s="120">
        <v>0</v>
      </c>
      <c r="E133" s="120">
        <v>0</v>
      </c>
      <c r="F133" s="120">
        <v>400</v>
      </c>
      <c r="G133" s="120">
        <v>400</v>
      </c>
      <c r="H133" s="120">
        <v>0</v>
      </c>
      <c r="I133" s="120">
        <v>0</v>
      </c>
      <c r="J133" s="120">
        <v>0</v>
      </c>
      <c r="K133" s="112"/>
      <c r="L133" s="112"/>
      <c r="M133" s="112"/>
      <c r="N133" s="112"/>
      <c r="O133" s="120">
        <v>0</v>
      </c>
      <c r="P133" s="112">
        <v>0</v>
      </c>
      <c r="Q133" s="112">
        <v>0</v>
      </c>
      <c r="R133" s="112">
        <v>100</v>
      </c>
      <c r="S133" s="112">
        <v>0</v>
      </c>
      <c r="T133" s="112"/>
      <c r="U133" s="112">
        <v>900</v>
      </c>
      <c r="V133" s="112">
        <v>900</v>
      </c>
    </row>
    <row r="134" spans="1:22" ht="19.5" customHeight="1">
      <c r="A134" s="118">
        <v>3237</v>
      </c>
      <c r="B134" s="119" t="s">
        <v>16</v>
      </c>
      <c r="C134" s="112">
        <f t="shared" si="25"/>
        <v>23650</v>
      </c>
      <c r="D134" s="120">
        <v>0</v>
      </c>
      <c r="E134" s="120">
        <v>0</v>
      </c>
      <c r="F134" s="120">
        <v>450</v>
      </c>
      <c r="G134" s="120">
        <v>700</v>
      </c>
      <c r="H134" s="120">
        <v>0</v>
      </c>
      <c r="I134" s="120">
        <v>8700</v>
      </c>
      <c r="J134" s="120">
        <v>11100</v>
      </c>
      <c r="K134" s="112"/>
      <c r="L134" s="112"/>
      <c r="M134" s="112"/>
      <c r="N134" s="112"/>
      <c r="O134" s="120">
        <v>100</v>
      </c>
      <c r="P134" s="112">
        <v>1800</v>
      </c>
      <c r="Q134" s="112">
        <v>700</v>
      </c>
      <c r="R134" s="112">
        <v>100</v>
      </c>
      <c r="S134" s="112">
        <v>0</v>
      </c>
      <c r="T134" s="112"/>
      <c r="U134" s="112">
        <v>23650</v>
      </c>
      <c r="V134" s="112">
        <v>23650</v>
      </c>
    </row>
    <row r="135" spans="1:22" s="39" customFormat="1" ht="19.5" customHeight="1">
      <c r="A135" s="110">
        <v>3238</v>
      </c>
      <c r="B135" s="111" t="s">
        <v>17</v>
      </c>
      <c r="C135" s="112">
        <f t="shared" si="25"/>
        <v>1050</v>
      </c>
      <c r="D135" s="112">
        <v>0</v>
      </c>
      <c r="E135" s="112">
        <v>0</v>
      </c>
      <c r="F135" s="112">
        <v>150</v>
      </c>
      <c r="G135" s="112">
        <v>600</v>
      </c>
      <c r="H135" s="112">
        <v>0</v>
      </c>
      <c r="I135" s="112">
        <v>100</v>
      </c>
      <c r="J135" s="112">
        <v>100</v>
      </c>
      <c r="K135" s="112"/>
      <c r="L135" s="112"/>
      <c r="M135" s="112"/>
      <c r="N135" s="112"/>
      <c r="O135" s="112">
        <v>0</v>
      </c>
      <c r="P135" s="112">
        <v>100</v>
      </c>
      <c r="Q135" s="112">
        <v>0</v>
      </c>
      <c r="R135" s="112">
        <v>0</v>
      </c>
      <c r="S135" s="112">
        <v>0</v>
      </c>
      <c r="T135" s="112"/>
      <c r="U135" s="112">
        <v>1050</v>
      </c>
      <c r="V135" s="112">
        <v>1050</v>
      </c>
    </row>
    <row r="136" spans="1:22" ht="19.5" customHeight="1">
      <c r="A136" s="118">
        <v>3239</v>
      </c>
      <c r="B136" s="119" t="s">
        <v>18</v>
      </c>
      <c r="C136" s="112">
        <f t="shared" si="25"/>
        <v>2206</v>
      </c>
      <c r="D136" s="120">
        <v>0</v>
      </c>
      <c r="E136" s="120">
        <v>200</v>
      </c>
      <c r="F136" s="112">
        <v>0</v>
      </c>
      <c r="G136" s="112">
        <v>550</v>
      </c>
      <c r="H136" s="112">
        <v>756</v>
      </c>
      <c r="I136" s="112">
        <v>100</v>
      </c>
      <c r="J136" s="120">
        <v>100</v>
      </c>
      <c r="K136" s="112"/>
      <c r="L136" s="112"/>
      <c r="M136" s="112"/>
      <c r="N136" s="112"/>
      <c r="O136" s="120">
        <v>0</v>
      </c>
      <c r="P136" s="112">
        <v>100</v>
      </c>
      <c r="Q136" s="112">
        <v>400</v>
      </c>
      <c r="R136" s="112">
        <v>0</v>
      </c>
      <c r="S136" s="112">
        <v>0</v>
      </c>
      <c r="T136" s="112"/>
      <c r="U136" s="112">
        <v>2206</v>
      </c>
      <c r="V136" s="112">
        <v>2206</v>
      </c>
    </row>
    <row r="137" spans="1:22" s="36" customFormat="1" ht="19.5" customHeight="1">
      <c r="A137" s="105">
        <v>324</v>
      </c>
      <c r="B137" s="106" t="s">
        <v>50</v>
      </c>
      <c r="C137" s="108">
        <f aca="true" t="shared" si="26" ref="C137:C146">SUM(D137:T137)</f>
        <v>3300</v>
      </c>
      <c r="D137" s="108">
        <f>D138</f>
        <v>0</v>
      </c>
      <c r="E137" s="108">
        <f aca="true" t="shared" si="27" ref="E137:S137">E138</f>
        <v>0</v>
      </c>
      <c r="F137" s="108">
        <f t="shared" si="27"/>
        <v>600</v>
      </c>
      <c r="G137" s="108">
        <f t="shared" si="27"/>
        <v>750</v>
      </c>
      <c r="H137" s="108">
        <f t="shared" si="27"/>
        <v>0</v>
      </c>
      <c r="I137" s="108">
        <f t="shared" si="27"/>
        <v>0</v>
      </c>
      <c r="J137" s="108">
        <f t="shared" si="27"/>
        <v>0</v>
      </c>
      <c r="K137" s="108">
        <f t="shared" si="27"/>
        <v>0</v>
      </c>
      <c r="L137" s="108">
        <f t="shared" si="27"/>
        <v>0</v>
      </c>
      <c r="M137" s="108">
        <f t="shared" si="27"/>
        <v>0</v>
      </c>
      <c r="N137" s="108">
        <f t="shared" si="27"/>
        <v>0</v>
      </c>
      <c r="O137" s="108">
        <f t="shared" si="27"/>
        <v>0</v>
      </c>
      <c r="P137" s="108">
        <f t="shared" si="27"/>
        <v>350</v>
      </c>
      <c r="Q137" s="108">
        <f>SUM(Q138:Q140)</f>
        <v>1600</v>
      </c>
      <c r="R137" s="108">
        <f t="shared" si="27"/>
        <v>0</v>
      </c>
      <c r="S137" s="108">
        <f t="shared" si="27"/>
        <v>0</v>
      </c>
      <c r="T137" s="108">
        <f>T138</f>
        <v>0</v>
      </c>
      <c r="U137" s="108">
        <f>SUM(U138:U140)</f>
        <v>3300</v>
      </c>
      <c r="V137" s="108">
        <f>SUM(V138:V140)</f>
        <v>3300</v>
      </c>
    </row>
    <row r="138" spans="1:22" ht="19.5" customHeight="1">
      <c r="A138" s="118">
        <v>3241</v>
      </c>
      <c r="B138" s="119" t="s">
        <v>51</v>
      </c>
      <c r="C138" s="112">
        <f t="shared" si="26"/>
        <v>2700</v>
      </c>
      <c r="D138" s="120">
        <v>0</v>
      </c>
      <c r="E138" s="120">
        <v>0</v>
      </c>
      <c r="F138" s="112">
        <v>600</v>
      </c>
      <c r="G138" s="112">
        <v>750</v>
      </c>
      <c r="H138" s="112">
        <v>0</v>
      </c>
      <c r="I138" s="112">
        <v>0</v>
      </c>
      <c r="J138" s="120">
        <v>0</v>
      </c>
      <c r="K138" s="112"/>
      <c r="L138" s="112"/>
      <c r="M138" s="112"/>
      <c r="N138" s="112"/>
      <c r="O138" s="120"/>
      <c r="P138" s="112">
        <v>350</v>
      </c>
      <c r="Q138" s="112">
        <v>1000</v>
      </c>
      <c r="R138" s="112">
        <v>0</v>
      </c>
      <c r="S138" s="112">
        <v>0</v>
      </c>
      <c r="T138" s="112"/>
      <c r="U138" s="112">
        <v>2700</v>
      </c>
      <c r="V138" s="112">
        <v>2700</v>
      </c>
    </row>
    <row r="139" spans="1:22" ht="31.5" customHeight="1">
      <c r="A139" s="187">
        <v>372</v>
      </c>
      <c r="B139" s="123" t="s">
        <v>142</v>
      </c>
      <c r="C139" s="108">
        <f t="shared" si="26"/>
        <v>0</v>
      </c>
      <c r="D139" s="120">
        <v>0</v>
      </c>
      <c r="E139" s="120">
        <v>0</v>
      </c>
      <c r="F139" s="112">
        <v>0</v>
      </c>
      <c r="G139" s="112">
        <v>0</v>
      </c>
      <c r="H139" s="112">
        <v>0</v>
      </c>
      <c r="I139" s="112">
        <v>0</v>
      </c>
      <c r="J139" s="120">
        <v>0</v>
      </c>
      <c r="K139" s="112"/>
      <c r="L139" s="112"/>
      <c r="M139" s="112"/>
      <c r="N139" s="112"/>
      <c r="O139" s="107">
        <f>O140</f>
        <v>0</v>
      </c>
      <c r="P139" s="107">
        <f>P140</f>
        <v>0</v>
      </c>
      <c r="Q139" s="112"/>
      <c r="R139" s="112"/>
      <c r="S139" s="112">
        <v>0</v>
      </c>
      <c r="T139" s="112"/>
      <c r="U139" s="108">
        <v>0</v>
      </c>
      <c r="V139" s="108">
        <v>0</v>
      </c>
    </row>
    <row r="140" spans="1:22" ht="18.75" customHeight="1">
      <c r="A140" s="188">
        <v>3722</v>
      </c>
      <c r="B140" s="228" t="s">
        <v>143</v>
      </c>
      <c r="C140" s="112">
        <f t="shared" si="26"/>
        <v>600</v>
      </c>
      <c r="D140" s="120">
        <v>0</v>
      </c>
      <c r="E140" s="120">
        <v>0</v>
      </c>
      <c r="F140" s="112">
        <v>0</v>
      </c>
      <c r="G140" s="112">
        <v>0</v>
      </c>
      <c r="H140" s="112">
        <v>0</v>
      </c>
      <c r="I140" s="112">
        <v>0</v>
      </c>
      <c r="J140" s="120">
        <v>0</v>
      </c>
      <c r="K140" s="112"/>
      <c r="L140" s="112"/>
      <c r="M140" s="112"/>
      <c r="N140" s="112"/>
      <c r="O140" s="120">
        <v>0</v>
      </c>
      <c r="P140" s="112">
        <v>0</v>
      </c>
      <c r="Q140" s="112">
        <v>600</v>
      </c>
      <c r="R140" s="112"/>
      <c r="S140" s="112">
        <v>0</v>
      </c>
      <c r="T140" s="112"/>
      <c r="U140" s="112">
        <v>600</v>
      </c>
      <c r="V140" s="112">
        <v>600</v>
      </c>
    </row>
    <row r="141" spans="1:22" s="36" customFormat="1" ht="19.5" customHeight="1">
      <c r="A141" s="105">
        <v>329</v>
      </c>
      <c r="B141" s="106" t="s">
        <v>42</v>
      </c>
      <c r="C141" s="108">
        <f t="shared" si="26"/>
        <v>2600</v>
      </c>
      <c r="D141" s="108">
        <f>D142+D143+D144+D145+D146</f>
        <v>0</v>
      </c>
      <c r="E141" s="108">
        <f aca="true" t="shared" si="28" ref="E141:P141">E142+E143+E144+E145+E146</f>
        <v>100</v>
      </c>
      <c r="F141" s="108">
        <f t="shared" si="28"/>
        <v>400</v>
      </c>
      <c r="G141" s="108">
        <f t="shared" si="28"/>
        <v>950</v>
      </c>
      <c r="H141" s="108">
        <f t="shared" si="28"/>
        <v>0</v>
      </c>
      <c r="I141" s="108">
        <f>I142+I143+I144+I145+I146</f>
        <v>0</v>
      </c>
      <c r="J141" s="108">
        <f t="shared" si="28"/>
        <v>50</v>
      </c>
      <c r="K141" s="108">
        <f t="shared" si="28"/>
        <v>0</v>
      </c>
      <c r="L141" s="108">
        <f t="shared" si="28"/>
        <v>0</v>
      </c>
      <c r="M141" s="108">
        <f t="shared" si="28"/>
        <v>0</v>
      </c>
      <c r="N141" s="108">
        <f t="shared" si="28"/>
        <v>0</v>
      </c>
      <c r="O141" s="108">
        <f>O142+O143+O144+O145+O146</f>
        <v>0</v>
      </c>
      <c r="P141" s="108">
        <f t="shared" si="28"/>
        <v>300</v>
      </c>
      <c r="Q141" s="108">
        <f>Q142+Q143+Q144+Q145+Q146</f>
        <v>300</v>
      </c>
      <c r="R141" s="108">
        <f>R142+R143+R144+R145+R146</f>
        <v>500</v>
      </c>
      <c r="S141" s="108">
        <f>S142+S143+S144+S145+S146</f>
        <v>0</v>
      </c>
      <c r="T141" s="108">
        <f>SUM(T142:T146)</f>
        <v>0</v>
      </c>
      <c r="U141" s="108">
        <f>SUM(U142:U146)</f>
        <v>2600</v>
      </c>
      <c r="V141" s="108">
        <f>SUM(V142:V146)</f>
        <v>2600</v>
      </c>
    </row>
    <row r="142" spans="1:22" s="36" customFormat="1" ht="19.5" customHeight="1">
      <c r="A142" s="110">
        <v>3291</v>
      </c>
      <c r="B142" s="111" t="s">
        <v>82</v>
      </c>
      <c r="C142" s="112">
        <f t="shared" si="26"/>
        <v>0</v>
      </c>
      <c r="D142" s="112">
        <v>0</v>
      </c>
      <c r="E142" s="112">
        <v>0</v>
      </c>
      <c r="F142" s="108">
        <v>0</v>
      </c>
      <c r="G142" s="112">
        <v>0</v>
      </c>
      <c r="H142" s="108">
        <v>0</v>
      </c>
      <c r="I142" s="112">
        <v>0</v>
      </c>
      <c r="J142" s="108">
        <v>0</v>
      </c>
      <c r="K142" s="108"/>
      <c r="L142" s="108"/>
      <c r="M142" s="108"/>
      <c r="N142" s="108"/>
      <c r="O142" s="108">
        <v>0</v>
      </c>
      <c r="P142" s="108">
        <v>0</v>
      </c>
      <c r="Q142" s="108"/>
      <c r="R142" s="108"/>
      <c r="S142" s="108">
        <v>0</v>
      </c>
      <c r="T142" s="108"/>
      <c r="U142" s="112">
        <v>0</v>
      </c>
      <c r="V142" s="112">
        <v>0</v>
      </c>
    </row>
    <row r="143" spans="1:22" s="39" customFormat="1" ht="19.5" customHeight="1">
      <c r="A143" s="110">
        <v>3292</v>
      </c>
      <c r="B143" s="111" t="s">
        <v>19</v>
      </c>
      <c r="C143" s="112">
        <f t="shared" si="26"/>
        <v>1300</v>
      </c>
      <c r="D143" s="120">
        <v>0</v>
      </c>
      <c r="E143" s="120">
        <v>0</v>
      </c>
      <c r="F143" s="112">
        <v>200</v>
      </c>
      <c r="G143" s="112">
        <v>700</v>
      </c>
      <c r="H143" s="112">
        <v>0</v>
      </c>
      <c r="I143" s="112">
        <v>0</v>
      </c>
      <c r="J143" s="120">
        <v>0</v>
      </c>
      <c r="K143" s="112"/>
      <c r="L143" s="112"/>
      <c r="M143" s="112"/>
      <c r="N143" s="112"/>
      <c r="O143" s="120">
        <v>0</v>
      </c>
      <c r="P143" s="112">
        <v>200</v>
      </c>
      <c r="Q143" s="112">
        <v>200</v>
      </c>
      <c r="R143" s="112">
        <v>0</v>
      </c>
      <c r="S143" s="112">
        <v>0</v>
      </c>
      <c r="T143" s="112"/>
      <c r="U143" s="112">
        <v>1300</v>
      </c>
      <c r="V143" s="112">
        <v>1300</v>
      </c>
    </row>
    <row r="144" spans="1:22" s="39" customFormat="1" ht="19.5" customHeight="1">
      <c r="A144" s="124">
        <v>3293</v>
      </c>
      <c r="B144" s="125" t="s">
        <v>20</v>
      </c>
      <c r="C144" s="112">
        <f t="shared" si="26"/>
        <v>100</v>
      </c>
      <c r="D144" s="126">
        <v>0</v>
      </c>
      <c r="E144" s="126">
        <v>0</v>
      </c>
      <c r="F144" s="126">
        <v>0</v>
      </c>
      <c r="G144" s="126">
        <v>50</v>
      </c>
      <c r="H144" s="126">
        <v>0</v>
      </c>
      <c r="I144" s="126">
        <v>0</v>
      </c>
      <c r="J144" s="126">
        <v>0</v>
      </c>
      <c r="K144" s="126"/>
      <c r="L144" s="126"/>
      <c r="M144" s="126"/>
      <c r="N144" s="126"/>
      <c r="O144" s="126">
        <v>0</v>
      </c>
      <c r="P144" s="112">
        <v>50</v>
      </c>
      <c r="Q144" s="112">
        <v>0</v>
      </c>
      <c r="R144" s="112">
        <v>0</v>
      </c>
      <c r="S144" s="126">
        <v>0</v>
      </c>
      <c r="T144" s="126"/>
      <c r="U144" s="112">
        <v>100</v>
      </c>
      <c r="V144" s="112">
        <v>100</v>
      </c>
    </row>
    <row r="145" spans="1:22" s="39" customFormat="1" ht="19.5" customHeight="1">
      <c r="A145" s="124">
        <v>3294</v>
      </c>
      <c r="B145" s="125" t="s">
        <v>27</v>
      </c>
      <c r="C145" s="112">
        <f t="shared" si="26"/>
        <v>100</v>
      </c>
      <c r="D145" s="126">
        <v>0</v>
      </c>
      <c r="E145" s="126">
        <v>0</v>
      </c>
      <c r="F145" s="126">
        <v>0</v>
      </c>
      <c r="G145" s="126">
        <v>100</v>
      </c>
      <c r="H145" s="126">
        <v>0</v>
      </c>
      <c r="I145" s="126">
        <v>0</v>
      </c>
      <c r="J145" s="126">
        <v>0</v>
      </c>
      <c r="K145" s="126"/>
      <c r="L145" s="126"/>
      <c r="M145" s="126"/>
      <c r="N145" s="126"/>
      <c r="O145" s="126">
        <v>0</v>
      </c>
      <c r="P145" s="112">
        <v>0</v>
      </c>
      <c r="Q145" s="112">
        <v>0</v>
      </c>
      <c r="R145" s="112">
        <v>0</v>
      </c>
      <c r="S145" s="126">
        <v>0</v>
      </c>
      <c r="T145" s="126"/>
      <c r="U145" s="112">
        <v>100</v>
      </c>
      <c r="V145" s="112">
        <v>100</v>
      </c>
    </row>
    <row r="146" spans="1:22" ht="19.5" customHeight="1">
      <c r="A146" s="118">
        <v>3299</v>
      </c>
      <c r="B146" s="129" t="s">
        <v>10</v>
      </c>
      <c r="C146" s="112">
        <f t="shared" si="26"/>
        <v>1100</v>
      </c>
      <c r="D146" s="120">
        <v>0</v>
      </c>
      <c r="E146" s="120">
        <v>100</v>
      </c>
      <c r="F146" s="120">
        <v>200</v>
      </c>
      <c r="G146" s="120">
        <v>100</v>
      </c>
      <c r="H146" s="120">
        <v>0</v>
      </c>
      <c r="I146" s="120">
        <v>0</v>
      </c>
      <c r="J146" s="120">
        <v>50</v>
      </c>
      <c r="K146" s="112"/>
      <c r="L146" s="112"/>
      <c r="M146" s="112"/>
      <c r="N146" s="112"/>
      <c r="O146" s="120">
        <v>0</v>
      </c>
      <c r="P146" s="112">
        <v>50</v>
      </c>
      <c r="Q146" s="112">
        <v>100</v>
      </c>
      <c r="R146" s="112">
        <v>500</v>
      </c>
      <c r="S146" s="112">
        <v>0</v>
      </c>
      <c r="T146" s="112"/>
      <c r="U146" s="112">
        <v>1100</v>
      </c>
      <c r="V146" s="112">
        <v>1100</v>
      </c>
    </row>
    <row r="147" spans="1:22" s="36" customFormat="1" ht="19.5" customHeight="1">
      <c r="A147" s="105">
        <v>42</v>
      </c>
      <c r="B147" s="106" t="s">
        <v>52</v>
      </c>
      <c r="C147" s="108">
        <f aca="true" t="shared" si="29" ref="C147:J147">C148+C152</f>
        <v>7450</v>
      </c>
      <c r="D147" s="108">
        <f t="shared" si="29"/>
        <v>0</v>
      </c>
      <c r="E147" s="108">
        <f t="shared" si="29"/>
        <v>0</v>
      </c>
      <c r="F147" s="108">
        <f t="shared" si="29"/>
        <v>350</v>
      </c>
      <c r="G147" s="108">
        <f t="shared" si="29"/>
        <v>4250</v>
      </c>
      <c r="H147" s="108">
        <f t="shared" si="29"/>
        <v>0</v>
      </c>
      <c r="I147" s="108">
        <f t="shared" si="29"/>
        <v>500</v>
      </c>
      <c r="J147" s="108">
        <f t="shared" si="29"/>
        <v>400</v>
      </c>
      <c r="K147" s="108">
        <f>K148</f>
        <v>0</v>
      </c>
      <c r="L147" s="108">
        <f>L148</f>
        <v>0</v>
      </c>
      <c r="M147" s="108">
        <f>M148</f>
        <v>0</v>
      </c>
      <c r="N147" s="108">
        <f>N148</f>
        <v>0</v>
      </c>
      <c r="O147" s="108">
        <f aca="true" t="shared" si="30" ref="O147:T147">O148+O152</f>
        <v>200</v>
      </c>
      <c r="P147" s="108">
        <f t="shared" si="30"/>
        <v>1229</v>
      </c>
      <c r="Q147" s="108">
        <f t="shared" si="30"/>
        <v>400</v>
      </c>
      <c r="R147" s="108">
        <f>R148+R152</f>
        <v>0</v>
      </c>
      <c r="S147" s="108">
        <f t="shared" si="30"/>
        <v>0</v>
      </c>
      <c r="T147" s="108">
        <f t="shared" si="30"/>
        <v>121</v>
      </c>
      <c r="U147" s="108">
        <f>U148+U152</f>
        <v>7450</v>
      </c>
      <c r="V147" s="108">
        <f>V148+V152</f>
        <v>7450</v>
      </c>
    </row>
    <row r="148" spans="1:22" s="36" customFormat="1" ht="19.5" customHeight="1">
      <c r="A148" s="105">
        <v>422</v>
      </c>
      <c r="B148" s="106" t="s">
        <v>53</v>
      </c>
      <c r="C148" s="108">
        <f aca="true" t="shared" si="31" ref="C148:C153">SUM(D148:T148)</f>
        <v>7300</v>
      </c>
      <c r="D148" s="108">
        <f>D149+D150+D151</f>
        <v>0</v>
      </c>
      <c r="E148" s="108">
        <f aca="true" t="shared" si="32" ref="E148:J148">E149+E150+E151</f>
        <v>0</v>
      </c>
      <c r="F148" s="108">
        <f t="shared" si="32"/>
        <v>350</v>
      </c>
      <c r="G148" s="108">
        <f t="shared" si="32"/>
        <v>4100</v>
      </c>
      <c r="H148" s="108">
        <f t="shared" si="32"/>
        <v>0</v>
      </c>
      <c r="I148" s="108">
        <f t="shared" si="32"/>
        <v>500</v>
      </c>
      <c r="J148" s="108">
        <f t="shared" si="32"/>
        <v>400</v>
      </c>
      <c r="K148" s="108">
        <f>K149+K150+K151+K152</f>
        <v>0</v>
      </c>
      <c r="L148" s="108">
        <f>L149+L150+L151+L152</f>
        <v>0</v>
      </c>
      <c r="M148" s="108">
        <f>M149+M150+M151+M152</f>
        <v>0</v>
      </c>
      <c r="N148" s="108">
        <f>N149+N150+N151+N152</f>
        <v>0</v>
      </c>
      <c r="O148" s="108">
        <f aca="true" t="shared" si="33" ref="O148:T148">O149+O150+O151</f>
        <v>200</v>
      </c>
      <c r="P148" s="108">
        <f t="shared" si="33"/>
        <v>1229</v>
      </c>
      <c r="Q148" s="108">
        <f t="shared" si="33"/>
        <v>400</v>
      </c>
      <c r="R148" s="108">
        <f>R149+R150+R151</f>
        <v>0</v>
      </c>
      <c r="S148" s="108">
        <f t="shared" si="33"/>
        <v>0</v>
      </c>
      <c r="T148" s="108">
        <f t="shared" si="33"/>
        <v>121</v>
      </c>
      <c r="U148" s="108">
        <f>SUM(U149:U151)</f>
        <v>7300</v>
      </c>
      <c r="V148" s="108">
        <f>SUM(V149:V151)</f>
        <v>7300</v>
      </c>
    </row>
    <row r="149" spans="1:22" ht="19.5" customHeight="1">
      <c r="A149" s="118">
        <v>4221</v>
      </c>
      <c r="B149" s="119" t="s">
        <v>21</v>
      </c>
      <c r="C149" s="112">
        <f t="shared" si="31"/>
        <v>5500</v>
      </c>
      <c r="D149" s="120">
        <v>0</v>
      </c>
      <c r="E149" s="120">
        <v>0</v>
      </c>
      <c r="F149" s="120">
        <v>150</v>
      </c>
      <c r="G149" s="120">
        <v>3500</v>
      </c>
      <c r="H149" s="120">
        <v>0</v>
      </c>
      <c r="I149" s="120">
        <v>0</v>
      </c>
      <c r="J149" s="120">
        <v>200</v>
      </c>
      <c r="K149" s="112"/>
      <c r="L149" s="112"/>
      <c r="M149" s="112"/>
      <c r="N149" s="112"/>
      <c r="O149" s="120">
        <v>100</v>
      </c>
      <c r="P149" s="112">
        <v>1229</v>
      </c>
      <c r="Q149" s="112">
        <v>200</v>
      </c>
      <c r="R149" s="112">
        <v>0</v>
      </c>
      <c r="S149" s="112">
        <v>0</v>
      </c>
      <c r="T149" s="112">
        <v>121</v>
      </c>
      <c r="U149" s="112">
        <v>5500</v>
      </c>
      <c r="V149" s="112">
        <v>5500</v>
      </c>
    </row>
    <row r="150" spans="1:22" ht="19.5" customHeight="1">
      <c r="A150" s="118">
        <v>4223</v>
      </c>
      <c r="B150" s="119" t="s">
        <v>54</v>
      </c>
      <c r="C150" s="112">
        <f t="shared" si="31"/>
        <v>1150</v>
      </c>
      <c r="D150" s="120">
        <v>0</v>
      </c>
      <c r="E150" s="120">
        <v>0</v>
      </c>
      <c r="F150" s="112">
        <v>0</v>
      </c>
      <c r="G150" s="112">
        <v>500</v>
      </c>
      <c r="H150" s="112">
        <v>0</v>
      </c>
      <c r="I150" s="112">
        <v>200</v>
      </c>
      <c r="J150" s="120">
        <v>200</v>
      </c>
      <c r="K150" s="112"/>
      <c r="L150" s="112"/>
      <c r="M150" s="112"/>
      <c r="N150" s="112"/>
      <c r="O150" s="120">
        <v>50</v>
      </c>
      <c r="P150" s="112">
        <v>0</v>
      </c>
      <c r="Q150" s="112">
        <v>200</v>
      </c>
      <c r="R150" s="112">
        <v>0</v>
      </c>
      <c r="S150" s="112">
        <v>0</v>
      </c>
      <c r="T150" s="112">
        <v>0</v>
      </c>
      <c r="U150" s="112">
        <v>1150</v>
      </c>
      <c r="V150" s="112">
        <v>1150</v>
      </c>
    </row>
    <row r="151" spans="1:22" ht="19.5" customHeight="1">
      <c r="A151" s="118">
        <v>4227</v>
      </c>
      <c r="B151" s="119" t="s">
        <v>55</v>
      </c>
      <c r="C151" s="112">
        <f t="shared" si="31"/>
        <v>650</v>
      </c>
      <c r="D151" s="120">
        <v>0</v>
      </c>
      <c r="E151" s="120">
        <v>0</v>
      </c>
      <c r="F151" s="112">
        <v>200</v>
      </c>
      <c r="G151" s="112">
        <v>100</v>
      </c>
      <c r="H151" s="112">
        <v>0</v>
      </c>
      <c r="I151" s="112">
        <v>300</v>
      </c>
      <c r="J151" s="120">
        <v>0</v>
      </c>
      <c r="K151" s="112"/>
      <c r="L151" s="112"/>
      <c r="M151" s="112"/>
      <c r="N151" s="112"/>
      <c r="O151" s="120">
        <v>50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650</v>
      </c>
      <c r="V151" s="112">
        <v>650</v>
      </c>
    </row>
    <row r="152" spans="1:22" ht="19.5" customHeight="1">
      <c r="A152" s="118">
        <v>4241</v>
      </c>
      <c r="B152" s="119" t="s">
        <v>83</v>
      </c>
      <c r="C152" s="112">
        <f t="shared" si="31"/>
        <v>150</v>
      </c>
      <c r="D152" s="120">
        <v>0</v>
      </c>
      <c r="E152" s="120">
        <v>0</v>
      </c>
      <c r="F152" s="112">
        <v>0</v>
      </c>
      <c r="G152" s="112">
        <v>150</v>
      </c>
      <c r="H152" s="112">
        <v>0</v>
      </c>
      <c r="I152" s="112">
        <v>0</v>
      </c>
      <c r="J152" s="120">
        <v>0</v>
      </c>
      <c r="K152" s="112"/>
      <c r="L152" s="112"/>
      <c r="M152" s="112"/>
      <c r="N152" s="112"/>
      <c r="O152" s="120">
        <v>0</v>
      </c>
      <c r="P152" s="112">
        <v>0</v>
      </c>
      <c r="Q152" s="112">
        <v>0</v>
      </c>
      <c r="R152" s="112">
        <v>0</v>
      </c>
      <c r="S152" s="112">
        <v>0</v>
      </c>
      <c r="T152" s="112">
        <v>0</v>
      </c>
      <c r="U152" s="112">
        <v>150</v>
      </c>
      <c r="V152" s="112">
        <v>150</v>
      </c>
    </row>
    <row r="153" spans="1:22" s="36" customFormat="1" ht="24.75" customHeight="1" thickBot="1">
      <c r="A153" s="102"/>
      <c r="B153" s="103" t="s">
        <v>28</v>
      </c>
      <c r="C153" s="104">
        <f t="shared" si="31"/>
        <v>295720</v>
      </c>
      <c r="D153" s="104">
        <f>D147+D116+D108</f>
        <v>37864</v>
      </c>
      <c r="E153" s="104">
        <f aca="true" t="shared" si="34" ref="E153:P153">E147+E116+E108</f>
        <v>700</v>
      </c>
      <c r="F153" s="104">
        <f t="shared" si="34"/>
        <v>6500</v>
      </c>
      <c r="G153" s="104">
        <f t="shared" si="34"/>
        <v>179150</v>
      </c>
      <c r="H153" s="104">
        <f t="shared" si="34"/>
        <v>2256</v>
      </c>
      <c r="I153" s="104">
        <f>I147+I116+I108</f>
        <v>10700</v>
      </c>
      <c r="J153" s="104">
        <f t="shared" si="34"/>
        <v>13500</v>
      </c>
      <c r="K153" s="104">
        <f t="shared" si="34"/>
        <v>0</v>
      </c>
      <c r="L153" s="104">
        <f t="shared" si="34"/>
        <v>0</v>
      </c>
      <c r="M153" s="104">
        <f t="shared" si="34"/>
        <v>0</v>
      </c>
      <c r="N153" s="104">
        <f t="shared" si="34"/>
        <v>0</v>
      </c>
      <c r="O153" s="104">
        <f>O147+O116+O108</f>
        <v>1000</v>
      </c>
      <c r="P153" s="104">
        <f t="shared" si="34"/>
        <v>11579</v>
      </c>
      <c r="Q153" s="104">
        <f>Q147+Q116+Q108</f>
        <v>28800</v>
      </c>
      <c r="R153" s="104">
        <f>R147+R116+R108</f>
        <v>3550</v>
      </c>
      <c r="S153" s="219">
        <f>S147+S116+S108</f>
        <v>0</v>
      </c>
      <c r="T153" s="245">
        <f>T147+T116+T108</f>
        <v>121</v>
      </c>
      <c r="U153" s="104">
        <f>U108+U116+U147</f>
        <v>299431</v>
      </c>
      <c r="V153" s="104">
        <f>V108+V116+V147</f>
        <v>302861</v>
      </c>
    </row>
    <row r="154" spans="1:19" s="25" customFormat="1" ht="15">
      <c r="A154" s="40"/>
      <c r="B154" s="41"/>
      <c r="C154" s="23"/>
      <c r="D154" s="24"/>
      <c r="E154" s="23"/>
      <c r="F154" s="24"/>
      <c r="G154" s="24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ht="14.25" customHeight="1">
      <c r="A155" s="37"/>
      <c r="B155" s="42"/>
      <c r="C155" s="29"/>
      <c r="D155" s="43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s="44" customFormat="1" ht="13.5">
      <c r="A156" s="176" t="s">
        <v>70</v>
      </c>
      <c r="B156" s="177"/>
      <c r="C156" s="177"/>
      <c r="D156" s="177"/>
      <c r="E156" s="192" t="s">
        <v>71</v>
      </c>
      <c r="F156" s="177"/>
      <c r="G156" s="177"/>
      <c r="H156" s="177"/>
      <c r="I156" s="177"/>
      <c r="J156" s="177"/>
      <c r="K156" s="177"/>
      <c r="L156" s="178"/>
      <c r="M156" s="178"/>
      <c r="N156" s="178"/>
      <c r="O156" s="178"/>
      <c r="P156" s="178"/>
      <c r="Q156" s="178"/>
      <c r="R156" s="178"/>
      <c r="S156" s="178"/>
    </row>
    <row r="157" spans="1:4" s="44" customFormat="1" ht="13.5">
      <c r="A157" s="45"/>
      <c r="B157" s="46"/>
      <c r="D157" s="47"/>
    </row>
    <row r="158" spans="1:13" s="44" customFormat="1" ht="14.25" thickBot="1">
      <c r="A158" s="48"/>
      <c r="B158" s="48"/>
      <c r="C158" s="48"/>
      <c r="D158" s="318"/>
      <c r="E158" s="318"/>
      <c r="F158" s="318"/>
      <c r="G158" s="318"/>
      <c r="H158" s="318"/>
      <c r="I158" s="318"/>
      <c r="J158" s="318"/>
      <c r="K158" s="318"/>
      <c r="M158" s="318"/>
    </row>
    <row r="159" spans="1:21" s="44" customFormat="1" ht="125.25" thickBot="1">
      <c r="A159" s="185" t="s">
        <v>72</v>
      </c>
      <c r="B159" s="185" t="s">
        <v>2</v>
      </c>
      <c r="C159" s="186" t="s">
        <v>196</v>
      </c>
      <c r="D159" s="156" t="s">
        <v>22</v>
      </c>
      <c r="E159" s="156" t="s">
        <v>157</v>
      </c>
      <c r="F159" s="319" t="s">
        <v>158</v>
      </c>
      <c r="G159" s="156" t="s">
        <v>159</v>
      </c>
      <c r="H159" s="156" t="s">
        <v>160</v>
      </c>
      <c r="I159" s="156" t="s">
        <v>161</v>
      </c>
      <c r="J159" s="156" t="s">
        <v>162</v>
      </c>
      <c r="K159" s="156"/>
      <c r="L159" s="156"/>
      <c r="M159" s="156"/>
      <c r="N159" s="156"/>
      <c r="O159" s="156" t="s">
        <v>163</v>
      </c>
      <c r="P159" s="156" t="s">
        <v>164</v>
      </c>
      <c r="Q159" s="156" t="s">
        <v>202</v>
      </c>
      <c r="R159" s="253" t="s">
        <v>239</v>
      </c>
      <c r="S159" s="156" t="s">
        <v>151</v>
      </c>
      <c r="T159" s="186" t="s">
        <v>197</v>
      </c>
      <c r="U159" s="186" t="s">
        <v>201</v>
      </c>
    </row>
    <row r="160" spans="1:21" s="44" customFormat="1" ht="24.75" customHeight="1">
      <c r="A160" s="187">
        <v>32</v>
      </c>
      <c r="B160" s="187" t="s">
        <v>171</v>
      </c>
      <c r="C160" s="117">
        <f>C161</f>
        <v>0</v>
      </c>
      <c r="D160" s="181">
        <f>D161</f>
        <v>0</v>
      </c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17"/>
      <c r="Q160" s="117"/>
      <c r="R160" s="317"/>
      <c r="S160" s="117"/>
      <c r="T160" s="117">
        <v>0</v>
      </c>
      <c r="U160" s="117">
        <v>0</v>
      </c>
    </row>
    <row r="161" spans="1:21" s="44" customFormat="1" ht="24.75" customHeight="1">
      <c r="A161" s="188">
        <v>3239</v>
      </c>
      <c r="B161" s="189" t="s">
        <v>18</v>
      </c>
      <c r="C161" s="184">
        <f>SUM(D161:M161)</f>
        <v>0</v>
      </c>
      <c r="D161" s="184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/>
      <c r="L161" s="117"/>
      <c r="M161" s="117"/>
      <c r="N161" s="117"/>
      <c r="O161" s="117">
        <v>0</v>
      </c>
      <c r="P161" s="117">
        <v>0</v>
      </c>
      <c r="Q161" s="117">
        <v>0</v>
      </c>
      <c r="R161" s="117"/>
      <c r="S161" s="117"/>
      <c r="T161" s="184">
        <v>0</v>
      </c>
      <c r="U161" s="184">
        <v>0</v>
      </c>
    </row>
    <row r="162" spans="1:21" s="44" customFormat="1" ht="24.75" customHeight="1">
      <c r="A162" s="187">
        <v>32</v>
      </c>
      <c r="B162" s="190" t="s">
        <v>73</v>
      </c>
      <c r="C162" s="239">
        <f>D162+E162+F162+G162+H162+I162+J162+O162+P162+Q162</f>
        <v>4000</v>
      </c>
      <c r="D162" s="181">
        <f aca="true" t="shared" si="35" ref="D162:K162">D163</f>
        <v>4000</v>
      </c>
      <c r="E162" s="181">
        <f t="shared" si="35"/>
        <v>0</v>
      </c>
      <c r="F162" s="181">
        <f t="shared" si="35"/>
        <v>0</v>
      </c>
      <c r="G162" s="181">
        <f t="shared" si="35"/>
        <v>0</v>
      </c>
      <c r="H162" s="181">
        <f t="shared" si="35"/>
        <v>0</v>
      </c>
      <c r="I162" s="181">
        <f t="shared" si="35"/>
        <v>0</v>
      </c>
      <c r="J162" s="181">
        <f t="shared" si="35"/>
        <v>0</v>
      </c>
      <c r="K162" s="181">
        <f t="shared" si="35"/>
        <v>0</v>
      </c>
      <c r="L162" s="181">
        <v>0</v>
      </c>
      <c r="M162" s="181">
        <v>0</v>
      </c>
      <c r="N162" s="181">
        <v>42417</v>
      </c>
      <c r="O162" s="181">
        <f>O163</f>
        <v>0</v>
      </c>
      <c r="P162" s="181">
        <f>P163</f>
        <v>0</v>
      </c>
      <c r="Q162" s="181">
        <f>Q163</f>
        <v>0</v>
      </c>
      <c r="R162" s="181"/>
      <c r="S162" s="181"/>
      <c r="T162" s="239">
        <f>SUM(T163)</f>
        <v>4000</v>
      </c>
      <c r="U162" s="239">
        <f>SUM(U163)</f>
        <v>4000</v>
      </c>
    </row>
    <row r="163" spans="1:21" s="44" customFormat="1" ht="24.75" customHeight="1">
      <c r="A163" s="188">
        <v>3222</v>
      </c>
      <c r="B163" s="189" t="s">
        <v>74</v>
      </c>
      <c r="C163" s="184">
        <f>SUM(D163:L163)</f>
        <v>4000</v>
      </c>
      <c r="D163" s="184">
        <v>4000</v>
      </c>
      <c r="E163" s="184">
        <v>0</v>
      </c>
      <c r="F163" s="184">
        <v>0</v>
      </c>
      <c r="G163" s="184">
        <v>0</v>
      </c>
      <c r="H163" s="184">
        <v>0</v>
      </c>
      <c r="I163" s="184">
        <v>0</v>
      </c>
      <c r="J163" s="184">
        <v>0</v>
      </c>
      <c r="K163" s="184">
        <v>0</v>
      </c>
      <c r="L163" s="184">
        <v>0</v>
      </c>
      <c r="M163" s="184">
        <v>0</v>
      </c>
      <c r="N163" s="181"/>
      <c r="O163" s="184">
        <v>0</v>
      </c>
      <c r="P163" s="184">
        <v>0</v>
      </c>
      <c r="Q163" s="184">
        <v>0</v>
      </c>
      <c r="R163" s="184"/>
      <c r="S163" s="184"/>
      <c r="T163" s="184">
        <v>4000</v>
      </c>
      <c r="U163" s="184">
        <v>4000</v>
      </c>
    </row>
    <row r="164" spans="1:21" s="44" customFormat="1" ht="24.75" customHeight="1">
      <c r="A164" s="183"/>
      <c r="B164" s="191" t="s">
        <v>75</v>
      </c>
      <c r="C164" s="181">
        <f>C162+C160</f>
        <v>4000</v>
      </c>
      <c r="D164" s="181">
        <f>D162+D160</f>
        <v>4000</v>
      </c>
      <c r="E164" s="181">
        <f aca="true" t="shared" si="36" ref="E164:L164">E162</f>
        <v>0</v>
      </c>
      <c r="F164" s="181">
        <f t="shared" si="36"/>
        <v>0</v>
      </c>
      <c r="G164" s="181">
        <f t="shared" si="36"/>
        <v>0</v>
      </c>
      <c r="H164" s="181">
        <f t="shared" si="36"/>
        <v>0</v>
      </c>
      <c r="I164" s="181">
        <f>I162</f>
        <v>0</v>
      </c>
      <c r="J164" s="181">
        <f t="shared" si="36"/>
        <v>0</v>
      </c>
      <c r="K164" s="181">
        <f t="shared" si="36"/>
        <v>0</v>
      </c>
      <c r="L164" s="181">
        <f t="shared" si="36"/>
        <v>0</v>
      </c>
      <c r="M164" s="181">
        <f>M162</f>
        <v>0</v>
      </c>
      <c r="N164" s="181">
        <f>N162</f>
        <v>42417</v>
      </c>
      <c r="O164" s="181">
        <f>O162</f>
        <v>0</v>
      </c>
      <c r="P164" s="181">
        <f>P162</f>
        <v>0</v>
      </c>
      <c r="Q164" s="181">
        <f>Q162</f>
        <v>0</v>
      </c>
      <c r="R164" s="181"/>
      <c r="S164" s="181"/>
      <c r="T164" s="181">
        <f>T160+T162</f>
        <v>4000</v>
      </c>
      <c r="U164" s="181">
        <f>U162+U160</f>
        <v>4000</v>
      </c>
    </row>
    <row r="165" spans="1:19" s="39" customFormat="1" ht="16.5" customHeight="1">
      <c r="A165" s="51"/>
      <c r="B165" s="52"/>
      <c r="C165" s="53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19" s="39" customFormat="1" ht="16.5" customHeight="1">
      <c r="A166" s="51"/>
      <c r="C166" s="159"/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</row>
    <row r="167" spans="1:19" s="59" customFormat="1" ht="16.5" customHeight="1">
      <c r="A167" s="56"/>
      <c r="B167" s="260" t="s">
        <v>84</v>
      </c>
      <c r="C167" s="160"/>
      <c r="D167" s="57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</row>
    <row r="168" spans="1:19" s="61" customFormat="1" ht="16.5" customHeight="1">
      <c r="A168" s="49"/>
      <c r="B168" s="261" t="s">
        <v>172</v>
      </c>
      <c r="C168" s="161">
        <v>4000</v>
      </c>
      <c r="D168" s="55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</row>
    <row r="169" spans="1:19" s="39" customFormat="1" ht="16.5" customHeight="1">
      <c r="A169" s="51"/>
      <c r="B169" s="162" t="s">
        <v>85</v>
      </c>
      <c r="C169" s="160">
        <f>SUM(C167:C168)</f>
        <v>4000</v>
      </c>
      <c r="D169" s="55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</row>
    <row r="170" spans="1:19" s="39" customFormat="1" ht="16.5" customHeight="1">
      <c r="A170" s="51"/>
      <c r="B170" s="62"/>
      <c r="C170" s="50"/>
      <c r="D170" s="55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19" s="39" customFormat="1" ht="16.5" customHeight="1">
      <c r="A171" s="51"/>
      <c r="B171" s="62"/>
      <c r="C171" s="50"/>
      <c r="D171" s="55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</row>
    <row r="172" spans="1:17" s="39" customFormat="1" ht="16.5" customHeight="1">
      <c r="A172" s="163" t="s">
        <v>205</v>
      </c>
      <c r="B172" s="164"/>
      <c r="C172" s="165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</row>
    <row r="173" spans="1:17" s="39" customFormat="1" ht="81" customHeight="1">
      <c r="A173" s="157" t="s">
        <v>26</v>
      </c>
      <c r="B173" s="158" t="s">
        <v>2</v>
      </c>
      <c r="C173" s="155" t="s">
        <v>196</v>
      </c>
      <c r="D173" s="156" t="s">
        <v>206</v>
      </c>
      <c r="E173" s="156" t="s">
        <v>207</v>
      </c>
      <c r="F173" s="155"/>
      <c r="G173" s="156"/>
      <c r="H173" s="156"/>
      <c r="I173" s="155"/>
      <c r="J173" s="156"/>
      <c r="K173" s="156"/>
      <c r="L173" s="156"/>
      <c r="M173" s="156"/>
      <c r="N173" s="156"/>
      <c r="O173" s="156"/>
      <c r="P173" s="155" t="s">
        <v>197</v>
      </c>
      <c r="Q173" s="155" t="s">
        <v>201</v>
      </c>
    </row>
    <row r="174" spans="1:17" s="39" customFormat="1" ht="16.5" customHeight="1">
      <c r="A174" s="246">
        <v>31</v>
      </c>
      <c r="B174" s="247" t="s">
        <v>43</v>
      </c>
      <c r="C174" s="249">
        <f>C175+C177+C179</f>
        <v>327050</v>
      </c>
      <c r="D174" s="249">
        <f>D175+D177+D179</f>
        <v>266712.87255000003</v>
      </c>
      <c r="E174" s="249">
        <f>E175+E177+E179</f>
        <v>60337.12745</v>
      </c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>
        <f>P175+P177+P179</f>
        <v>329320</v>
      </c>
      <c r="Q174" s="249">
        <f>Q175+Q177+Q179</f>
        <v>331750</v>
      </c>
    </row>
    <row r="175" spans="1:17" s="36" customFormat="1" ht="16.5" customHeight="1">
      <c r="A175" s="105">
        <v>311</v>
      </c>
      <c r="B175" s="106" t="s">
        <v>33</v>
      </c>
      <c r="C175" s="108">
        <f>C176</f>
        <v>264350</v>
      </c>
      <c r="D175" s="108">
        <f>D176</f>
        <v>215580.33285</v>
      </c>
      <c r="E175" s="108">
        <f>E176</f>
        <v>48769.667149999994</v>
      </c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>
        <f>P176</f>
        <v>268000</v>
      </c>
      <c r="Q175" s="108">
        <f>Q176</f>
        <v>270000</v>
      </c>
    </row>
    <row r="176" spans="1:17" s="39" customFormat="1" ht="16.5" customHeight="1">
      <c r="A176" s="110">
        <v>3111</v>
      </c>
      <c r="B176" s="111" t="s">
        <v>4</v>
      </c>
      <c r="C176" s="112">
        <v>264350</v>
      </c>
      <c r="D176" s="112">
        <f>C176*0.815511</f>
        <v>215580.33285</v>
      </c>
      <c r="E176" s="112">
        <f>C176*0.184489</f>
        <v>48769.667149999994</v>
      </c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>
        <v>268000</v>
      </c>
      <c r="Q176" s="112">
        <v>270000</v>
      </c>
    </row>
    <row r="177" spans="1:17" s="39" customFormat="1" ht="16.5" customHeight="1">
      <c r="A177" s="105">
        <v>312</v>
      </c>
      <c r="B177" s="106" t="s">
        <v>5</v>
      </c>
      <c r="C177" s="114">
        <f>SUM(C178)</f>
        <v>16800</v>
      </c>
      <c r="D177" s="114">
        <f>SUM(D178)</f>
        <v>13700.5848</v>
      </c>
      <c r="E177" s="114">
        <f>SUM(E178)</f>
        <v>3099.4152</v>
      </c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>
        <f>SUM(P178)</f>
        <v>17100</v>
      </c>
      <c r="Q177" s="114">
        <f>SUM(Q178)</f>
        <v>17200</v>
      </c>
    </row>
    <row r="178" spans="1:17" s="39" customFormat="1" ht="16.5" customHeight="1">
      <c r="A178" s="110">
        <v>3121</v>
      </c>
      <c r="B178" s="111" t="s">
        <v>5</v>
      </c>
      <c r="C178" s="112">
        <v>16800</v>
      </c>
      <c r="D178" s="112">
        <f>C178*0.815511</f>
        <v>13700.5848</v>
      </c>
      <c r="E178" s="112">
        <f>C178*0.184489</f>
        <v>3099.4152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>
        <v>17100</v>
      </c>
      <c r="Q178" s="112">
        <v>17200</v>
      </c>
    </row>
    <row r="179" spans="1:17" s="39" customFormat="1" ht="16.5" customHeight="1">
      <c r="A179" s="115">
        <v>313</v>
      </c>
      <c r="B179" s="116" t="s">
        <v>34</v>
      </c>
      <c r="C179" s="117">
        <f>C180+C181</f>
        <v>45900</v>
      </c>
      <c r="D179" s="117">
        <f>D180+D181</f>
        <v>37431.9549</v>
      </c>
      <c r="E179" s="117">
        <f>E180+E181</f>
        <v>8468.0451</v>
      </c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>
        <f>P180+P181</f>
        <v>44220</v>
      </c>
      <c r="Q179" s="117">
        <f>Q180+Q181</f>
        <v>44550</v>
      </c>
    </row>
    <row r="180" spans="1:17" s="39" customFormat="1" ht="16.5" customHeight="1">
      <c r="A180" s="110">
        <v>3132</v>
      </c>
      <c r="B180" s="111" t="s">
        <v>11</v>
      </c>
      <c r="C180" s="112">
        <v>45900</v>
      </c>
      <c r="D180" s="112">
        <f>C180*0.815511</f>
        <v>37431.9549</v>
      </c>
      <c r="E180" s="112">
        <f>C180*0.184489</f>
        <v>8468.0451</v>
      </c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>
        <v>44220</v>
      </c>
      <c r="Q180" s="112">
        <v>44550</v>
      </c>
    </row>
    <row r="181" spans="1:17" s="39" customFormat="1" ht="16.5" customHeight="1">
      <c r="A181" s="118">
        <v>3133</v>
      </c>
      <c r="B181" s="119" t="s">
        <v>44</v>
      </c>
      <c r="C181" s="112">
        <v>0</v>
      </c>
      <c r="D181" s="112">
        <v>0</v>
      </c>
      <c r="E181" s="112">
        <v>0</v>
      </c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>
        <v>0</v>
      </c>
      <c r="Q181" s="112">
        <v>0</v>
      </c>
    </row>
    <row r="182" spans="1:17" s="36" customFormat="1" ht="16.5" customHeight="1">
      <c r="A182" s="105">
        <v>32</v>
      </c>
      <c r="B182" s="121" t="s">
        <v>35</v>
      </c>
      <c r="C182" s="107">
        <f>C183+C188+C195+C203+C205</f>
        <v>7062</v>
      </c>
      <c r="D182" s="107">
        <f>D183+D188+D195+D203+D205</f>
        <v>5759.138682</v>
      </c>
      <c r="E182" s="107">
        <f>E183+E188+E195+E203+E205</f>
        <v>1302.861318</v>
      </c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>
        <f>P183+P188+P195+P203+P205</f>
        <v>7100</v>
      </c>
      <c r="Q182" s="107">
        <f>Q183+Q188+Q195+Q203+Q205</f>
        <v>7200</v>
      </c>
    </row>
    <row r="183" spans="1:17" s="63" customFormat="1" ht="16.5" customHeight="1">
      <c r="A183" s="105">
        <v>321</v>
      </c>
      <c r="B183" s="121" t="s">
        <v>36</v>
      </c>
      <c r="C183" s="108">
        <f>C184+C185+C186+C187</f>
        <v>7062</v>
      </c>
      <c r="D183" s="108">
        <f>D184+D185+D186+D187</f>
        <v>5759.138682</v>
      </c>
      <c r="E183" s="108">
        <f>E184+E185+E186+E187</f>
        <v>1302.861318</v>
      </c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>
        <f>P184+P185+P186+P187</f>
        <v>7100</v>
      </c>
      <c r="Q183" s="108">
        <f>Q184+Q185+Q186+Q187</f>
        <v>7200</v>
      </c>
    </row>
    <row r="184" spans="1:17" s="36" customFormat="1" ht="16.5" customHeight="1">
      <c r="A184" s="110">
        <v>3212</v>
      </c>
      <c r="B184" s="111" t="s">
        <v>58</v>
      </c>
      <c r="C184" s="112">
        <v>7062</v>
      </c>
      <c r="D184" s="112">
        <f>C184*0.815511</f>
        <v>5759.138682</v>
      </c>
      <c r="E184" s="112">
        <f>C184*0.184489</f>
        <v>1302.861318</v>
      </c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>
        <v>7100</v>
      </c>
      <c r="Q184" s="112">
        <v>7200</v>
      </c>
    </row>
    <row r="185" spans="1:17" s="39" customFormat="1" ht="16.5" customHeight="1">
      <c r="A185" s="110">
        <v>3211</v>
      </c>
      <c r="B185" s="122" t="s">
        <v>6</v>
      </c>
      <c r="C185" s="112">
        <v>0</v>
      </c>
      <c r="D185" s="112">
        <f>C185/2</f>
        <v>0</v>
      </c>
      <c r="E185" s="112">
        <f>C185/2</f>
        <v>0</v>
      </c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>
        <f>O185/2</f>
        <v>0</v>
      </c>
      <c r="Q185" s="112">
        <f>P185/2</f>
        <v>0</v>
      </c>
    </row>
    <row r="186" spans="1:17" s="39" customFormat="1" ht="16.5" customHeight="1">
      <c r="A186" s="118">
        <v>3213</v>
      </c>
      <c r="B186" s="119" t="s">
        <v>45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1:17" s="39" customFormat="1" ht="16.5" customHeight="1">
      <c r="A187" s="118">
        <v>3214</v>
      </c>
      <c r="B187" s="119" t="s">
        <v>81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1:17" s="39" customFormat="1" ht="16.5" customHeight="1">
      <c r="A188" s="105">
        <v>322</v>
      </c>
      <c r="B188" s="123" t="s">
        <v>46</v>
      </c>
      <c r="C188" s="108">
        <f>SUM(C189:C194)</f>
        <v>0</v>
      </c>
      <c r="D188" s="108">
        <f>SUM(D189:D194)</f>
        <v>0</v>
      </c>
      <c r="E188" s="108">
        <f>SUM(E189:E194)</f>
        <v>0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>
        <f>SUM(P189:P194)</f>
        <v>0</v>
      </c>
      <c r="Q188" s="108">
        <f>SUM(Q189:Q194)</f>
        <v>0</v>
      </c>
    </row>
    <row r="189" spans="1:17" s="39" customFormat="1" ht="16.5" customHeight="1">
      <c r="A189" s="118">
        <v>3221</v>
      </c>
      <c r="B189" s="119" t="s">
        <v>12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1:17" s="36" customFormat="1" ht="16.5" customHeight="1">
      <c r="A190" s="118">
        <v>3222</v>
      </c>
      <c r="B190" s="119" t="s">
        <v>24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1:17" s="39" customFormat="1" ht="16.5" customHeight="1">
      <c r="A191" s="118">
        <v>3223</v>
      </c>
      <c r="B191" s="119" t="s">
        <v>7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1:17" s="36" customFormat="1" ht="16.5" customHeight="1">
      <c r="A192" s="118">
        <v>3224</v>
      </c>
      <c r="B192" s="119" t="s">
        <v>47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1:17" s="39" customFormat="1" ht="16.5" customHeight="1">
      <c r="A193" s="110">
        <v>3225</v>
      </c>
      <c r="B193" s="111" t="s">
        <v>13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1:17" s="36" customFormat="1" ht="16.5" customHeight="1">
      <c r="A194" s="124">
        <v>3227</v>
      </c>
      <c r="B194" s="125" t="s">
        <v>30</v>
      </c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</row>
    <row r="195" spans="1:17" s="39" customFormat="1" ht="16.5" customHeight="1">
      <c r="A195" s="127">
        <v>323</v>
      </c>
      <c r="B195" s="128" t="s">
        <v>39</v>
      </c>
      <c r="C195" s="109">
        <f>C196+C197+C198+C199+C200+C201+C202</f>
        <v>0</v>
      </c>
      <c r="D195" s="109">
        <f>D196+D197+D198+D199+D200+D201+D202</f>
        <v>0</v>
      </c>
      <c r="E195" s="109">
        <f>E196+E197+E198+E199+E200+E201+E202</f>
        <v>0</v>
      </c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>
        <f>P196+P197+P198+P199+P200+P201+P202</f>
        <v>0</v>
      </c>
      <c r="Q195" s="109">
        <f>Q196+Q197+Q198+Q199+Q200+Q201+Q202</f>
        <v>0</v>
      </c>
    </row>
    <row r="196" spans="1:17" s="39" customFormat="1" ht="16.5" customHeight="1">
      <c r="A196" s="118">
        <v>3231</v>
      </c>
      <c r="B196" s="119" t="s">
        <v>48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1:17" s="39" customFormat="1" ht="16.5" customHeight="1">
      <c r="A197" s="118">
        <v>3232</v>
      </c>
      <c r="B197" s="129" t="s">
        <v>14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1:17" s="39" customFormat="1" ht="16.5" customHeight="1">
      <c r="A198" s="118">
        <v>3233</v>
      </c>
      <c r="B198" s="129" t="s">
        <v>15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1:17" s="63" customFormat="1" ht="16.5" customHeight="1">
      <c r="A199" s="118">
        <v>3236</v>
      </c>
      <c r="B199" s="119" t="s">
        <v>79</v>
      </c>
      <c r="C199" s="112">
        <v>0</v>
      </c>
      <c r="D199" s="112">
        <v>0</v>
      </c>
      <c r="E199" s="112">
        <v>0</v>
      </c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>
        <v>0</v>
      </c>
      <c r="Q199" s="112">
        <v>0</v>
      </c>
    </row>
    <row r="200" spans="1:17" s="36" customFormat="1" ht="16.5" customHeight="1">
      <c r="A200" s="118">
        <v>3237</v>
      </c>
      <c r="B200" s="119" t="s">
        <v>16</v>
      </c>
      <c r="C200" s="112">
        <v>0</v>
      </c>
      <c r="D200" s="112">
        <v>0</v>
      </c>
      <c r="E200" s="112">
        <v>0</v>
      </c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>
        <v>0</v>
      </c>
      <c r="Q200" s="112">
        <v>0</v>
      </c>
    </row>
    <row r="201" spans="1:17" s="36" customFormat="1" ht="16.5" customHeight="1">
      <c r="A201" s="110">
        <v>3238</v>
      </c>
      <c r="B201" s="111" t="s">
        <v>17</v>
      </c>
      <c r="C201" s="112">
        <v>0</v>
      </c>
      <c r="D201" s="112">
        <v>0</v>
      </c>
      <c r="E201" s="112">
        <v>0</v>
      </c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>
        <v>0</v>
      </c>
      <c r="Q201" s="112">
        <v>0</v>
      </c>
    </row>
    <row r="202" spans="1:17" s="36" customFormat="1" ht="16.5" customHeight="1">
      <c r="A202" s="118">
        <v>3239</v>
      </c>
      <c r="B202" s="119" t="s">
        <v>18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1:17" s="39" customFormat="1" ht="16.5" customHeight="1">
      <c r="A203" s="105">
        <v>324</v>
      </c>
      <c r="B203" s="106" t="s">
        <v>50</v>
      </c>
      <c r="C203" s="108">
        <f>C204</f>
        <v>0</v>
      </c>
      <c r="D203" s="108">
        <f>D204</f>
        <v>0</v>
      </c>
      <c r="E203" s="108">
        <f>E204</f>
        <v>0</v>
      </c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>
        <f>P204</f>
        <v>0</v>
      </c>
      <c r="Q203" s="108">
        <f>Q204</f>
        <v>0</v>
      </c>
    </row>
    <row r="204" spans="1:17" s="39" customFormat="1" ht="16.5" customHeight="1">
      <c r="A204" s="118">
        <v>3241</v>
      </c>
      <c r="B204" s="119" t="s">
        <v>51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1:17" s="36" customFormat="1" ht="16.5" customHeight="1">
      <c r="A205" s="105">
        <v>329</v>
      </c>
      <c r="B205" s="106" t="s">
        <v>42</v>
      </c>
      <c r="C205" s="108">
        <f>C206+C207+C208+C209+C210</f>
        <v>0</v>
      </c>
      <c r="D205" s="108">
        <f>D206+D207+D208+D209+D210</f>
        <v>0</v>
      </c>
      <c r="E205" s="108">
        <f>E206+E207+E208+E209+E210</f>
        <v>0</v>
      </c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>
        <f>P206+P207+P208+P209+P210</f>
        <v>0</v>
      </c>
      <c r="Q205" s="108">
        <f>Q206+Q207+Q208+Q209+Q210</f>
        <v>0</v>
      </c>
    </row>
    <row r="206" spans="1:17" s="36" customFormat="1" ht="16.5" customHeight="1">
      <c r="A206" s="110">
        <v>3291</v>
      </c>
      <c r="B206" s="111" t="s">
        <v>82</v>
      </c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1:17" s="39" customFormat="1" ht="16.5" customHeight="1">
      <c r="A207" s="110">
        <v>3292</v>
      </c>
      <c r="B207" s="111" t="s">
        <v>19</v>
      </c>
      <c r="C207" s="112">
        <v>0</v>
      </c>
      <c r="D207" s="112">
        <v>0</v>
      </c>
      <c r="E207" s="112">
        <v>0</v>
      </c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>
        <v>0</v>
      </c>
      <c r="Q207" s="112">
        <v>0</v>
      </c>
    </row>
    <row r="208" spans="1:17" s="39" customFormat="1" ht="16.5" customHeight="1">
      <c r="A208" s="124">
        <v>3293</v>
      </c>
      <c r="B208" s="125" t="s">
        <v>20</v>
      </c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</row>
    <row r="209" spans="1:17" s="39" customFormat="1" ht="16.5" customHeight="1">
      <c r="A209" s="124">
        <v>3294</v>
      </c>
      <c r="B209" s="125" t="s">
        <v>27</v>
      </c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</row>
    <row r="210" spans="1:17" s="39" customFormat="1" ht="16.5" customHeight="1">
      <c r="A210" s="118">
        <v>3299</v>
      </c>
      <c r="B210" s="129" t="s">
        <v>10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1:17" s="39" customFormat="1" ht="16.5" customHeight="1">
      <c r="A211" s="105">
        <v>42</v>
      </c>
      <c r="B211" s="106" t="s">
        <v>52</v>
      </c>
      <c r="C211" s="108">
        <f>C212</f>
        <v>0</v>
      </c>
      <c r="D211" s="108">
        <f>D212</f>
        <v>0</v>
      </c>
      <c r="E211" s="108">
        <f>E212</f>
        <v>0</v>
      </c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>
        <f>P212</f>
        <v>0</v>
      </c>
      <c r="Q211" s="108">
        <f>Q212</f>
        <v>0</v>
      </c>
    </row>
    <row r="212" spans="1:17" s="39" customFormat="1" ht="16.5" customHeight="1">
      <c r="A212" s="105">
        <v>422</v>
      </c>
      <c r="B212" s="106" t="s">
        <v>53</v>
      </c>
      <c r="C212" s="108">
        <f>C213+C214+C215+C216</f>
        <v>0</v>
      </c>
      <c r="D212" s="108">
        <f>D213+D214+D215+D216</f>
        <v>0</v>
      </c>
      <c r="E212" s="108">
        <f>E213+E214+E215+E216</f>
        <v>0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>
        <f>P213+P214+P215+P216</f>
        <v>0</v>
      </c>
      <c r="Q212" s="108">
        <f>Q213+Q214+Q215+Q216</f>
        <v>0</v>
      </c>
    </row>
    <row r="213" spans="1:17" s="36" customFormat="1" ht="16.5" customHeight="1">
      <c r="A213" s="118">
        <v>4221</v>
      </c>
      <c r="B213" s="119" t="s">
        <v>21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1:17" s="39" customFormat="1" ht="16.5" customHeight="1">
      <c r="A214" s="118">
        <v>4223</v>
      </c>
      <c r="B214" s="119" t="s">
        <v>54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1:17" s="36" customFormat="1" ht="16.5" customHeight="1">
      <c r="A215" s="118">
        <v>4227</v>
      </c>
      <c r="B215" s="119" t="s">
        <v>55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1:17" s="39" customFormat="1" ht="16.5" customHeight="1">
      <c r="A216" s="118">
        <v>4241</v>
      </c>
      <c r="B216" s="119" t="s">
        <v>83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1:17" s="36" customFormat="1" ht="16.5" customHeight="1" thickBot="1">
      <c r="A217" s="102"/>
      <c r="B217" s="103" t="s">
        <v>28</v>
      </c>
      <c r="C217" s="104">
        <f>C175+C177+C179+C182</f>
        <v>334112</v>
      </c>
      <c r="D217" s="104">
        <f>D175+D177+D179+D182</f>
        <v>272472.011232</v>
      </c>
      <c r="E217" s="104">
        <f>E175+E177+E179+E182</f>
        <v>61639.988768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>
        <f>P175+P177+P179+P182</f>
        <v>336420</v>
      </c>
      <c r="Q217" s="104">
        <f>Q175+Q177+Q179+Q182</f>
        <v>338950</v>
      </c>
    </row>
    <row r="218" spans="1:19" s="36" customFormat="1" ht="16.5" customHeight="1">
      <c r="A218" s="293"/>
      <c r="B218" s="294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</row>
    <row r="219" spans="1:19" s="36" customFormat="1" ht="16.5" customHeight="1">
      <c r="A219" s="293"/>
      <c r="B219" s="294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</row>
    <row r="220" spans="1:19" s="36" customFormat="1" ht="16.5" customHeight="1">
      <c r="A220" s="293"/>
      <c r="B220" s="294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</row>
    <row r="221" spans="1:19" s="36" customFormat="1" ht="16.5" customHeight="1">
      <c r="A221" s="293"/>
      <c r="B221" s="294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</row>
    <row r="222" spans="1:19" s="36" customFormat="1" ht="16.5" customHeight="1">
      <c r="A222" s="293"/>
      <c r="B222" s="294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</row>
    <row r="223" spans="1:19" s="36" customFormat="1" ht="16.5" customHeight="1">
      <c r="A223" s="293"/>
      <c r="B223" s="294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</row>
    <row r="224" spans="1:19" s="36" customFormat="1" ht="16.5" customHeight="1">
      <c r="A224" s="293"/>
      <c r="B224" s="294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</row>
    <row r="225" spans="1:19" s="36" customFormat="1" ht="16.5" customHeight="1">
      <c r="A225" s="293"/>
      <c r="B225" s="294"/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</row>
    <row r="226" spans="1:19" s="36" customFormat="1" ht="16.5" customHeight="1">
      <c r="A226" s="293"/>
      <c r="B226" s="294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</row>
    <row r="227" spans="1:19" s="36" customFormat="1" ht="16.5" customHeight="1">
      <c r="A227" s="293"/>
      <c r="B227" s="294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</row>
    <row r="228" spans="1:4" ht="15">
      <c r="A228" s="64"/>
      <c r="B228" s="65"/>
      <c r="C228" s="67"/>
      <c r="D228" s="66"/>
    </row>
    <row r="229" spans="1:20" ht="17.25">
      <c r="A229" s="369" t="s">
        <v>137</v>
      </c>
      <c r="B229" s="370"/>
      <c r="C229" s="370"/>
      <c r="D229" s="370"/>
      <c r="E229" s="370"/>
      <c r="F229" s="370"/>
      <c r="G229" s="370"/>
      <c r="H229" s="370"/>
      <c r="I229" s="370"/>
      <c r="J229" s="370"/>
      <c r="K229" s="370"/>
      <c r="L229" s="370"/>
      <c r="M229" s="370"/>
      <c r="N229" s="370"/>
      <c r="O229" s="370"/>
      <c r="P229" s="370"/>
      <c r="Q229" s="370"/>
      <c r="R229" s="370"/>
      <c r="S229" s="370"/>
      <c r="T229" s="370"/>
    </row>
    <row r="230" spans="1:4" ht="31.5" thickBot="1">
      <c r="A230" s="201" t="s">
        <v>138</v>
      </c>
      <c r="B230" s="202" t="s">
        <v>139</v>
      </c>
      <c r="C230" s="395" t="s">
        <v>140</v>
      </c>
      <c r="D230" s="395"/>
    </row>
    <row r="231" spans="1:4" ht="18" thickBot="1">
      <c r="A231" s="203">
        <v>3</v>
      </c>
      <c r="B231" s="204" t="s">
        <v>122</v>
      </c>
      <c r="C231" s="366">
        <f>C232+C241</f>
        <v>973700</v>
      </c>
      <c r="D231" s="367"/>
    </row>
    <row r="232" spans="1:4" ht="17.25" thickBot="1">
      <c r="A232" s="205">
        <v>31</v>
      </c>
      <c r="B232" s="206" t="s">
        <v>43</v>
      </c>
      <c r="C232" s="352">
        <f>C233+C237+C239</f>
        <v>950500</v>
      </c>
      <c r="D232" s="353"/>
    </row>
    <row r="233" spans="1:4" ht="54.75" customHeight="1">
      <c r="A233" s="149">
        <v>311</v>
      </c>
      <c r="B233" s="150" t="s">
        <v>123</v>
      </c>
      <c r="C233" s="360">
        <f>C234+C235+C236</f>
        <v>790000</v>
      </c>
      <c r="D233" s="361"/>
    </row>
    <row r="234" spans="1:4" ht="15">
      <c r="A234" s="194">
        <v>3111</v>
      </c>
      <c r="B234" s="195" t="s">
        <v>4</v>
      </c>
      <c r="C234" s="354">
        <v>717000</v>
      </c>
      <c r="D234" s="355"/>
    </row>
    <row r="235" spans="1:4" ht="15">
      <c r="A235" s="194">
        <v>3113</v>
      </c>
      <c r="B235" s="195" t="s">
        <v>124</v>
      </c>
      <c r="C235" s="354">
        <v>23000</v>
      </c>
      <c r="D235" s="355"/>
    </row>
    <row r="236" spans="1:4" ht="15">
      <c r="A236" s="194">
        <v>3114</v>
      </c>
      <c r="B236" s="195" t="s">
        <v>125</v>
      </c>
      <c r="C236" s="354">
        <v>50000</v>
      </c>
      <c r="D236" s="355"/>
    </row>
    <row r="237" spans="1:4" ht="15">
      <c r="A237" s="149">
        <v>313</v>
      </c>
      <c r="B237" s="150" t="s">
        <v>126</v>
      </c>
      <c r="C237" s="356">
        <f>C238</f>
        <v>130000</v>
      </c>
      <c r="D237" s="357"/>
    </row>
    <row r="238" spans="1:4" ht="31.5" thickBot="1">
      <c r="A238" s="194">
        <v>3132</v>
      </c>
      <c r="B238" s="195" t="s">
        <v>127</v>
      </c>
      <c r="C238" s="354">
        <v>130000</v>
      </c>
      <c r="D238" s="355"/>
    </row>
    <row r="239" spans="1:4" ht="16.5">
      <c r="A239" s="151">
        <v>312</v>
      </c>
      <c r="B239" s="152" t="s">
        <v>128</v>
      </c>
      <c r="C239" s="358">
        <f>C240</f>
        <v>30500</v>
      </c>
      <c r="D239" s="359"/>
    </row>
    <row r="240" spans="1:4" ht="31.5" thickBot="1">
      <c r="A240" s="196">
        <v>3121</v>
      </c>
      <c r="B240" s="197" t="s">
        <v>129</v>
      </c>
      <c r="C240" s="350">
        <v>30500</v>
      </c>
      <c r="D240" s="351"/>
    </row>
    <row r="241" spans="1:4" ht="17.25" thickBot="1">
      <c r="A241" s="207">
        <v>32</v>
      </c>
      <c r="B241" s="208" t="s">
        <v>35</v>
      </c>
      <c r="C241" s="352">
        <f>C242+C244+C246</f>
        <v>23200</v>
      </c>
      <c r="D241" s="353"/>
    </row>
    <row r="242" spans="1:4" ht="33">
      <c r="A242" s="153">
        <v>321</v>
      </c>
      <c r="B242" s="154" t="s">
        <v>130</v>
      </c>
      <c r="C242" s="364">
        <f>C243</f>
        <v>19800</v>
      </c>
      <c r="D242" s="365"/>
    </row>
    <row r="243" spans="1:4" ht="15">
      <c r="A243" s="194">
        <v>3212</v>
      </c>
      <c r="B243" s="195" t="s">
        <v>131</v>
      </c>
      <c r="C243" s="354">
        <v>19800</v>
      </c>
      <c r="D243" s="355"/>
    </row>
    <row r="244" spans="1:4" ht="16.5">
      <c r="A244" s="153">
        <v>323</v>
      </c>
      <c r="B244" s="154" t="s">
        <v>132</v>
      </c>
      <c r="C244" s="358">
        <f>C245</f>
        <v>0</v>
      </c>
      <c r="D244" s="359"/>
    </row>
    <row r="245" spans="1:4" ht="15">
      <c r="A245" s="196">
        <v>3237</v>
      </c>
      <c r="B245" s="197" t="s">
        <v>133</v>
      </c>
      <c r="C245" s="354">
        <v>0</v>
      </c>
      <c r="D245" s="355"/>
    </row>
    <row r="246" spans="1:4" ht="15">
      <c r="A246" s="198">
        <v>329</v>
      </c>
      <c r="B246" s="199" t="s">
        <v>134</v>
      </c>
      <c r="C246" s="391">
        <f>C247</f>
        <v>3400</v>
      </c>
      <c r="D246" s="391"/>
    </row>
    <row r="247" spans="1:4" ht="46.5">
      <c r="A247" s="200">
        <v>3295</v>
      </c>
      <c r="B247" s="195" t="s">
        <v>135</v>
      </c>
      <c r="C247" s="394">
        <v>3400</v>
      </c>
      <c r="D247" s="394"/>
    </row>
    <row r="248" spans="1:4" ht="21" thickBot="1">
      <c r="A248" s="389" t="s">
        <v>136</v>
      </c>
      <c r="B248" s="390"/>
      <c r="C248" s="392">
        <f>C231</f>
        <v>973700</v>
      </c>
      <c r="D248" s="393"/>
    </row>
    <row r="249" ht="15.75" thickBot="1"/>
    <row r="250" spans="1:21" ht="135.75" customHeight="1">
      <c r="A250" s="222"/>
      <c r="B250" s="254"/>
      <c r="C250" s="255" t="s">
        <v>196</v>
      </c>
      <c r="D250" s="256" t="s">
        <v>22</v>
      </c>
      <c r="E250" s="256" t="s">
        <v>157</v>
      </c>
      <c r="F250" s="257" t="s">
        <v>158</v>
      </c>
      <c r="G250" s="256" t="s">
        <v>159</v>
      </c>
      <c r="H250" s="256" t="s">
        <v>160</v>
      </c>
      <c r="I250" s="256" t="s">
        <v>161</v>
      </c>
      <c r="J250" s="256" t="s">
        <v>162</v>
      </c>
      <c r="K250" s="256"/>
      <c r="L250" s="256"/>
      <c r="M250" s="256"/>
      <c r="N250" s="256"/>
      <c r="O250" s="256" t="s">
        <v>163</v>
      </c>
      <c r="P250" s="256" t="s">
        <v>164</v>
      </c>
      <c r="Q250" s="218" t="s">
        <v>202</v>
      </c>
      <c r="R250" s="218" t="s">
        <v>239</v>
      </c>
      <c r="S250" s="218" t="s">
        <v>211</v>
      </c>
      <c r="T250" s="258" t="s">
        <v>151</v>
      </c>
      <c r="U250" s="256" t="s">
        <v>170</v>
      </c>
    </row>
    <row r="251" spans="1:21" ht="17.25">
      <c r="A251" s="220"/>
      <c r="B251" s="221" t="s">
        <v>144</v>
      </c>
      <c r="C251" s="109">
        <f>SUM(D251:U251)-S251</f>
        <v>787874</v>
      </c>
      <c r="D251" s="114">
        <f>SUM(C217,D164,D153,D104,C72)</f>
        <v>530018</v>
      </c>
      <c r="E251" s="109">
        <f aca="true" t="shared" si="37" ref="E251:J251">SUM(E153)</f>
        <v>700</v>
      </c>
      <c r="F251" s="109">
        <f t="shared" si="37"/>
        <v>6500</v>
      </c>
      <c r="G251" s="109">
        <f t="shared" si="37"/>
        <v>179150</v>
      </c>
      <c r="H251" s="109">
        <f t="shared" si="37"/>
        <v>2256</v>
      </c>
      <c r="I251" s="109">
        <f t="shared" si="37"/>
        <v>10700</v>
      </c>
      <c r="J251" s="109">
        <f t="shared" si="37"/>
        <v>13500</v>
      </c>
      <c r="K251" s="109"/>
      <c r="L251" s="109"/>
      <c r="M251" s="109"/>
      <c r="N251" s="109"/>
      <c r="O251" s="109">
        <f>SUM(O153)</f>
        <v>1000</v>
      </c>
      <c r="P251" s="109">
        <f>SUM(P153)</f>
        <v>11579</v>
      </c>
      <c r="Q251" s="109">
        <f>SUM(Q153)</f>
        <v>28800</v>
      </c>
      <c r="R251" s="315">
        <f>SUM(R153)</f>
        <v>3550</v>
      </c>
      <c r="S251" s="315">
        <f>E217</f>
        <v>61639.988768</v>
      </c>
      <c r="T251" s="109">
        <f>SUM(S153)</f>
        <v>0</v>
      </c>
      <c r="U251" s="109">
        <f>SUM(T153)</f>
        <v>121</v>
      </c>
    </row>
    <row r="252" spans="1:21" ht="17.25">
      <c r="A252" s="220"/>
      <c r="B252" s="221" t="s">
        <v>145</v>
      </c>
      <c r="C252" s="223">
        <f>SUM(C251,C248)</f>
        <v>1761574</v>
      </c>
      <c r="D252" s="223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259"/>
    </row>
    <row r="257" spans="2:18" ht="15">
      <c r="B257" s="34" t="s">
        <v>149</v>
      </c>
      <c r="C257" s="34"/>
      <c r="O257" s="349" t="s">
        <v>150</v>
      </c>
      <c r="P257" s="349"/>
      <c r="Q257" s="227"/>
      <c r="R257" s="227"/>
    </row>
    <row r="258" spans="2:16" ht="15">
      <c r="B258" s="34"/>
      <c r="C258" s="35"/>
      <c r="O258" s="34"/>
      <c r="P258" s="35"/>
    </row>
    <row r="259" spans="2:15" ht="15">
      <c r="B259" s="34" t="s">
        <v>173</v>
      </c>
      <c r="C259" s="35"/>
      <c r="O259" s="35" t="s">
        <v>174</v>
      </c>
    </row>
  </sheetData>
  <sheetProtection/>
  <mergeCells count="48">
    <mergeCell ref="A16:B16"/>
    <mergeCell ref="A27:B27"/>
    <mergeCell ref="A248:B248"/>
    <mergeCell ref="C246:D246"/>
    <mergeCell ref="C248:D248"/>
    <mergeCell ref="C239:D239"/>
    <mergeCell ref="C247:D247"/>
    <mergeCell ref="C243:D243"/>
    <mergeCell ref="C230:D230"/>
    <mergeCell ref="A31:B31"/>
    <mergeCell ref="A23:B23"/>
    <mergeCell ref="A19:B19"/>
    <mergeCell ref="A33:B33"/>
    <mergeCell ref="A32:B32"/>
    <mergeCell ref="A28:B28"/>
    <mergeCell ref="A24:B24"/>
    <mergeCell ref="A25:B25"/>
    <mergeCell ref="A26:B26"/>
    <mergeCell ref="A1:Q1"/>
    <mergeCell ref="C36:Q36"/>
    <mergeCell ref="A104:B104"/>
    <mergeCell ref="A18:B18"/>
    <mergeCell ref="A17:B17"/>
    <mergeCell ref="A13:B13"/>
    <mergeCell ref="A15:B15"/>
    <mergeCell ref="A14:B14"/>
    <mergeCell ref="A9:B9"/>
    <mergeCell ref="A12:B12"/>
    <mergeCell ref="C233:D233"/>
    <mergeCell ref="A29:B29"/>
    <mergeCell ref="C242:D242"/>
    <mergeCell ref="C231:D231"/>
    <mergeCell ref="A20:B20"/>
    <mergeCell ref="C232:D232"/>
    <mergeCell ref="A229:T229"/>
    <mergeCell ref="A30:B30"/>
    <mergeCell ref="A22:B22"/>
    <mergeCell ref="A21:B21"/>
    <mergeCell ref="O257:P257"/>
    <mergeCell ref="C240:D240"/>
    <mergeCell ref="C241:D241"/>
    <mergeCell ref="C234:D234"/>
    <mergeCell ref="C235:D235"/>
    <mergeCell ref="C236:D236"/>
    <mergeCell ref="C237:D237"/>
    <mergeCell ref="C238:D238"/>
    <mergeCell ref="C245:D245"/>
    <mergeCell ref="C244:D244"/>
  </mergeCells>
  <printOptions gridLines="1"/>
  <pageMargins left="0" right="0" top="0.1968503937007874" bottom="0" header="0" footer="0"/>
  <pageSetup horizontalDpi="600" verticalDpi="600" orientation="landscape" paperSize="9" scale="52" r:id="rId1"/>
  <headerFooter alignWithMargins="0">
    <oddFooter>&amp;R&amp;P</oddFooter>
  </headerFooter>
  <rowBreaks count="6" manualBreakCount="6">
    <brk id="33" max="20" man="1"/>
    <brk id="72" max="20" man="1"/>
    <brk id="104" max="20" man="1"/>
    <brk id="153" max="20" man="1"/>
    <brk id="169" max="20" man="1"/>
    <brk id="2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zoomScale="75" zoomScaleNormal="75" workbookViewId="0" topLeftCell="A1">
      <selection activeCell="O66" sqref="O66"/>
    </sheetView>
  </sheetViews>
  <sheetFormatPr defaultColWidth="11.421875" defaultRowHeight="12.75"/>
  <cols>
    <col min="1" max="1" width="27.00390625" style="93" customWidth="1"/>
    <col min="2" max="2" width="14.7109375" style="93" customWidth="1"/>
    <col min="3" max="3" width="15.00390625" style="93" customWidth="1"/>
    <col min="4" max="4" width="17.57421875" style="98" customWidth="1"/>
    <col min="5" max="5" width="14.7109375" style="92" customWidth="1"/>
    <col min="6" max="6" width="13.421875" style="92" customWidth="1"/>
    <col min="7" max="9" width="17.57421875" style="92" customWidth="1"/>
    <col min="10" max="10" width="7.8515625" style="92" customWidth="1"/>
    <col min="11" max="11" width="14.28125" style="92" customWidth="1"/>
    <col min="12" max="12" width="7.8515625" style="92" customWidth="1"/>
    <col min="13" max="16384" width="11.421875" style="92" customWidth="1"/>
  </cols>
  <sheetData>
    <row r="1" spans="1:9" ht="24" customHeight="1">
      <c r="A1" s="402" t="s">
        <v>93</v>
      </c>
      <c r="B1" s="402"/>
      <c r="C1" s="402"/>
      <c r="D1" s="402"/>
      <c r="E1" s="402"/>
      <c r="F1" s="402"/>
      <c r="G1" s="402"/>
      <c r="H1" s="402"/>
      <c r="I1" s="402"/>
    </row>
    <row r="2" spans="1:9" s="69" customFormat="1" ht="13.5" thickBot="1">
      <c r="A2" s="68"/>
      <c r="I2" s="70" t="s">
        <v>183</v>
      </c>
    </row>
    <row r="3" spans="1:9" s="69" customFormat="1" ht="30.75" customHeight="1" thickBot="1">
      <c r="A3" s="100" t="s">
        <v>94</v>
      </c>
      <c r="B3" s="403" t="s">
        <v>178</v>
      </c>
      <c r="C3" s="404"/>
      <c r="D3" s="404"/>
      <c r="E3" s="404"/>
      <c r="F3" s="404"/>
      <c r="G3" s="404"/>
      <c r="H3" s="404"/>
      <c r="I3" s="405"/>
    </row>
    <row r="4" spans="1:9" s="69" customFormat="1" ht="66" thickBot="1">
      <c r="A4" s="193" t="s">
        <v>95</v>
      </c>
      <c r="B4" s="101" t="s">
        <v>86</v>
      </c>
      <c r="C4" s="71" t="s">
        <v>67</v>
      </c>
      <c r="D4" s="71" t="s">
        <v>87</v>
      </c>
      <c r="E4" s="71" t="s">
        <v>29</v>
      </c>
      <c r="F4" s="71" t="s">
        <v>88</v>
      </c>
      <c r="G4" s="71" t="s">
        <v>23</v>
      </c>
      <c r="H4" s="72" t="s">
        <v>89</v>
      </c>
      <c r="I4" s="73" t="s">
        <v>96</v>
      </c>
    </row>
    <row r="5" spans="1:9" s="69" customFormat="1" ht="43.5" customHeight="1">
      <c r="A5" s="226" t="s">
        <v>97</v>
      </c>
      <c r="B5" s="75"/>
      <c r="C5" s="76"/>
      <c r="D5" s="77"/>
      <c r="E5" s="78">
        <f>'Rashodi 2024'!C25</f>
        <v>0</v>
      </c>
      <c r="F5" s="78"/>
      <c r="G5" s="79"/>
      <c r="H5" s="79"/>
      <c r="I5" s="80"/>
    </row>
    <row r="6" spans="1:9" s="69" customFormat="1" ht="25.5" customHeight="1">
      <c r="A6" s="225" t="s">
        <v>147</v>
      </c>
      <c r="B6" s="81"/>
      <c r="C6" s="82"/>
      <c r="D6" s="83"/>
      <c r="E6" s="84">
        <f>'Rashodi 2024'!C30</f>
        <v>973700</v>
      </c>
      <c r="F6" s="84"/>
      <c r="G6" s="85"/>
      <c r="H6" s="85"/>
      <c r="I6" s="86"/>
    </row>
    <row r="7" spans="1:9" s="69" customFormat="1" ht="31.5" customHeight="1">
      <c r="A7" s="225" t="s">
        <v>175</v>
      </c>
      <c r="B7" s="81"/>
      <c r="C7" s="82"/>
      <c r="D7" s="83"/>
      <c r="E7" s="84"/>
      <c r="F7" s="84"/>
      <c r="G7" s="85"/>
      <c r="H7" s="85"/>
      <c r="I7" s="86"/>
    </row>
    <row r="8" spans="1:9" s="69" customFormat="1" ht="36" customHeight="1">
      <c r="A8" s="225" t="s">
        <v>148</v>
      </c>
      <c r="B8" s="81"/>
      <c r="C8" s="82"/>
      <c r="D8" s="83"/>
      <c r="E8" s="84">
        <f>'Rashodi 2024'!C20</f>
        <v>179150</v>
      </c>
      <c r="F8" s="84"/>
      <c r="G8" s="85"/>
      <c r="H8" s="85"/>
      <c r="I8" s="86"/>
    </row>
    <row r="9" spans="1:9" s="69" customFormat="1" ht="36" customHeight="1">
      <c r="A9" s="225" t="s">
        <v>177</v>
      </c>
      <c r="B9" s="81"/>
      <c r="C9" s="82"/>
      <c r="D9" s="83"/>
      <c r="E9" s="84">
        <f>'Rashodi 2024'!C26</f>
        <v>0</v>
      </c>
      <c r="F9" s="84"/>
      <c r="G9" s="85"/>
      <c r="H9" s="85"/>
      <c r="I9" s="86"/>
    </row>
    <row r="10" spans="1:9" s="69" customFormat="1" ht="58.5" customHeight="1">
      <c r="A10" s="225" t="s">
        <v>119</v>
      </c>
      <c r="B10" s="81"/>
      <c r="C10" s="82"/>
      <c r="D10" s="83"/>
      <c r="E10" s="84">
        <f>'Rashodi 2024'!C10+'Rashodi 2024'!C11</f>
        <v>102512</v>
      </c>
      <c r="F10" s="84"/>
      <c r="G10" s="85"/>
      <c r="H10" s="85"/>
      <c r="I10" s="86"/>
    </row>
    <row r="11" spans="1:9" s="69" customFormat="1" ht="27.75" customHeight="1">
      <c r="A11" s="225" t="s">
        <v>121</v>
      </c>
      <c r="B11" s="81"/>
      <c r="C11" s="82"/>
      <c r="D11" s="83"/>
      <c r="E11" s="84">
        <f>'Rashodi 2024'!C21</f>
        <v>2256</v>
      </c>
      <c r="F11" s="84"/>
      <c r="G11" s="85"/>
      <c r="H11" s="85"/>
      <c r="I11" s="86"/>
    </row>
    <row r="12" spans="1:9" s="69" customFormat="1" ht="35.25" customHeight="1">
      <c r="A12" s="225" t="s">
        <v>98</v>
      </c>
      <c r="B12" s="81"/>
      <c r="C12" s="82"/>
      <c r="D12" s="83">
        <f>'Rashodi 2024'!C19</f>
        <v>6500</v>
      </c>
      <c r="E12" s="84"/>
      <c r="F12" s="84"/>
      <c r="G12" s="85"/>
      <c r="H12" s="85"/>
      <c r="I12" s="86"/>
    </row>
    <row r="13" spans="1:9" s="69" customFormat="1" ht="55.5" customHeight="1">
      <c r="A13" s="225" t="s">
        <v>241</v>
      </c>
      <c r="B13" s="81"/>
      <c r="C13" s="82"/>
      <c r="D13" s="83">
        <f>'Rashodi 2024'!C27</f>
        <v>3550</v>
      </c>
      <c r="E13" s="84"/>
      <c r="F13" s="84"/>
      <c r="G13" s="85"/>
      <c r="H13" s="85"/>
      <c r="I13" s="86"/>
    </row>
    <row r="14" spans="1:9" s="69" customFormat="1" ht="43.5" customHeight="1">
      <c r="A14" s="225" t="s">
        <v>99</v>
      </c>
      <c r="B14" s="81"/>
      <c r="C14" s="82"/>
      <c r="D14" s="83"/>
      <c r="E14" s="84"/>
      <c r="F14" s="84"/>
      <c r="G14" s="85">
        <f>'Rashodi 2024'!C28</f>
        <v>0</v>
      </c>
      <c r="H14" s="85"/>
      <c r="I14" s="86"/>
    </row>
    <row r="15" spans="1:9" s="69" customFormat="1" ht="42" customHeight="1">
      <c r="A15" s="225" t="s">
        <v>120</v>
      </c>
      <c r="B15" s="81">
        <f>'Rashodi 2024'!C164</f>
        <v>4000</v>
      </c>
      <c r="C15" s="82"/>
      <c r="D15" s="83"/>
      <c r="E15" s="84"/>
      <c r="F15" s="84"/>
      <c r="G15" s="85"/>
      <c r="H15" s="85"/>
      <c r="I15" s="86"/>
    </row>
    <row r="16" spans="1:9" s="69" customFormat="1" ht="45" customHeight="1">
      <c r="A16" s="225" t="s">
        <v>100</v>
      </c>
      <c r="B16" s="81"/>
      <c r="C16" s="82"/>
      <c r="D16" s="83">
        <f>'Rashodi 2024'!C18</f>
        <v>700</v>
      </c>
      <c r="E16" s="84"/>
      <c r="F16" s="84"/>
      <c r="G16" s="85"/>
      <c r="H16" s="85"/>
      <c r="I16" s="86"/>
    </row>
    <row r="17" spans="1:9" s="69" customFormat="1" ht="31.5" customHeight="1">
      <c r="A17" s="225" t="s">
        <v>101</v>
      </c>
      <c r="B17" s="81"/>
      <c r="C17" s="81">
        <f>'Rashodi 2024'!C28</f>
        <v>0</v>
      </c>
      <c r="D17" s="83"/>
      <c r="E17" s="84"/>
      <c r="F17" s="84"/>
      <c r="G17" s="85"/>
      <c r="H17" s="85"/>
      <c r="I17" s="86"/>
    </row>
    <row r="18" spans="1:9" s="69" customFormat="1" ht="42.75" customHeight="1">
      <c r="A18" s="225" t="s">
        <v>102</v>
      </c>
      <c r="B18" s="82"/>
      <c r="C18" s="87"/>
      <c r="D18" s="87"/>
      <c r="E18" s="87"/>
      <c r="F18" s="87">
        <f>'Rashodi 2024'!C24</f>
        <v>1000</v>
      </c>
      <c r="G18" s="88"/>
      <c r="H18" s="88"/>
      <c r="I18" s="89"/>
    </row>
    <row r="19" spans="1:9" s="69" customFormat="1" ht="32.25" customHeight="1">
      <c r="A19" s="225" t="s">
        <v>103</v>
      </c>
      <c r="B19" s="82">
        <f>'Rashodi 2024'!C12+'Rashodi 2024'!C13+'Rashodi 2024'!C15</f>
        <v>361866.011232</v>
      </c>
      <c r="C19" s="87"/>
      <c r="D19" s="87"/>
      <c r="E19" s="87">
        <f>'Rashodi 2024'!E217</f>
        <v>61639.988768</v>
      </c>
      <c r="F19" s="87"/>
      <c r="G19" s="88"/>
      <c r="H19" s="88"/>
      <c r="I19" s="89"/>
    </row>
    <row r="20" spans="1:9" s="69" customFormat="1" ht="39.75" customHeight="1">
      <c r="A20" s="225" t="s">
        <v>117</v>
      </c>
      <c r="B20" s="82"/>
      <c r="C20" s="87"/>
      <c r="D20" s="87"/>
      <c r="E20" s="87">
        <f>'Rashodi 2024'!C23</f>
        <v>13500</v>
      </c>
      <c r="F20" s="87"/>
      <c r="G20" s="88"/>
      <c r="H20" s="88"/>
      <c r="I20" s="89"/>
    </row>
    <row r="21" spans="1:9" s="69" customFormat="1" ht="34.5" customHeight="1">
      <c r="A21" s="225" t="s">
        <v>118</v>
      </c>
      <c r="B21" s="82"/>
      <c r="C21" s="87"/>
      <c r="D21" s="87"/>
      <c r="E21" s="87">
        <f>'Rashodi 2024'!C22</f>
        <v>10700</v>
      </c>
      <c r="F21" s="87"/>
      <c r="G21" s="88"/>
      <c r="H21" s="88"/>
      <c r="I21" s="89"/>
    </row>
    <row r="22" spans="1:9" s="69" customFormat="1" ht="34.5" customHeight="1">
      <c r="A22" s="225" t="s">
        <v>176</v>
      </c>
      <c r="B22" s="82"/>
      <c r="C22" s="82"/>
      <c r="D22" s="82"/>
      <c r="E22" s="82"/>
      <c r="F22" s="82"/>
      <c r="G22" s="87">
        <f>'Rashodi 2024'!C29</f>
        <v>121</v>
      </c>
      <c r="H22" s="87"/>
      <c r="I22" s="262"/>
    </row>
    <row r="23" spans="1:9" s="69" customFormat="1" ht="34.5" customHeight="1" thickBot="1">
      <c r="A23" s="244" t="s">
        <v>179</v>
      </c>
      <c r="B23" s="233"/>
      <c r="C23" s="233"/>
      <c r="D23" s="233"/>
      <c r="E23" s="233"/>
      <c r="F23" s="233"/>
      <c r="G23" s="233"/>
      <c r="H23" s="233">
        <f>'Rashodi 2024'!C31</f>
        <v>40379</v>
      </c>
      <c r="I23" s="232"/>
    </row>
    <row r="24" spans="1:9" s="69" customFormat="1" ht="27.75" customHeight="1" thickBot="1">
      <c r="A24" s="74" t="s">
        <v>90</v>
      </c>
      <c r="B24" s="90">
        <f aca="true" t="shared" si="0" ref="B24:I24">SUM(B5:B23)</f>
        <v>365866.011232</v>
      </c>
      <c r="C24" s="90">
        <f t="shared" si="0"/>
        <v>0</v>
      </c>
      <c r="D24" s="90">
        <f t="shared" si="0"/>
        <v>10750</v>
      </c>
      <c r="E24" s="90">
        <f t="shared" si="0"/>
        <v>1343457.988768</v>
      </c>
      <c r="F24" s="90">
        <f t="shared" si="0"/>
        <v>1000</v>
      </c>
      <c r="G24" s="90">
        <f t="shared" si="0"/>
        <v>121</v>
      </c>
      <c r="H24" s="90">
        <f t="shared" si="0"/>
        <v>40379</v>
      </c>
      <c r="I24" s="91">
        <f t="shared" si="0"/>
        <v>0</v>
      </c>
    </row>
    <row r="25" spans="1:9" s="69" customFormat="1" ht="28.5" customHeight="1" thickBot="1">
      <c r="A25" s="74" t="s">
        <v>180</v>
      </c>
      <c r="B25" s="406">
        <f>B24+C24+D24+E24+F24+G24+H24</f>
        <v>1761574</v>
      </c>
      <c r="C25" s="407"/>
      <c r="D25" s="407"/>
      <c r="E25" s="407"/>
      <c r="F25" s="407"/>
      <c r="G25" s="407"/>
      <c r="H25" s="407"/>
      <c r="I25" s="408"/>
    </row>
    <row r="26" spans="3:5" ht="32.25" customHeight="1">
      <c r="C26" s="95"/>
      <c r="D26" s="94"/>
      <c r="E26" s="96"/>
    </row>
    <row r="27" spans="1:9" ht="24" customHeight="1" thickBot="1">
      <c r="A27" s="263"/>
      <c r="B27" s="264"/>
      <c r="C27" s="264"/>
      <c r="D27" s="264"/>
      <c r="E27" s="264"/>
      <c r="F27" s="264"/>
      <c r="G27" s="264"/>
      <c r="H27" s="264"/>
      <c r="I27" s="265" t="s">
        <v>183</v>
      </c>
    </row>
    <row r="28" spans="1:9" ht="81" customHeight="1" thickBot="1">
      <c r="A28" s="266" t="s">
        <v>94</v>
      </c>
      <c r="B28" s="396" t="s">
        <v>182</v>
      </c>
      <c r="C28" s="397"/>
      <c r="D28" s="397"/>
      <c r="E28" s="397"/>
      <c r="F28" s="397"/>
      <c r="G28" s="397"/>
      <c r="H28" s="397"/>
      <c r="I28" s="398"/>
    </row>
    <row r="29" spans="1:9" ht="66" thickBot="1">
      <c r="A29" s="267" t="s">
        <v>95</v>
      </c>
      <c r="B29" s="268" t="s">
        <v>86</v>
      </c>
      <c r="C29" s="268" t="s">
        <v>67</v>
      </c>
      <c r="D29" s="268" t="s">
        <v>87</v>
      </c>
      <c r="E29" s="268" t="s">
        <v>29</v>
      </c>
      <c r="F29" s="268" t="s">
        <v>88</v>
      </c>
      <c r="G29" s="268" t="s">
        <v>23</v>
      </c>
      <c r="H29" s="269" t="s">
        <v>89</v>
      </c>
      <c r="I29" s="270" t="s">
        <v>96</v>
      </c>
    </row>
    <row r="30" spans="1:9" ht="39">
      <c r="A30" s="271" t="s">
        <v>97</v>
      </c>
      <c r="B30" s="272"/>
      <c r="C30" s="273"/>
      <c r="D30" s="272"/>
      <c r="E30" s="272">
        <v>0</v>
      </c>
      <c r="F30" s="272"/>
      <c r="G30" s="274"/>
      <c r="H30" s="275"/>
      <c r="I30" s="276"/>
    </row>
    <row r="31" spans="1:9" ht="35.25" customHeight="1">
      <c r="A31" s="271" t="s">
        <v>147</v>
      </c>
      <c r="B31" s="272"/>
      <c r="C31" s="273"/>
      <c r="D31" s="272"/>
      <c r="E31" s="277">
        <f>'Rashodi 2024'!D30</f>
        <v>990000</v>
      </c>
      <c r="F31" s="272"/>
      <c r="G31" s="274"/>
      <c r="H31" s="275"/>
      <c r="I31" s="276"/>
    </row>
    <row r="32" spans="1:9" ht="52.5" customHeight="1">
      <c r="A32" s="271" t="s">
        <v>175</v>
      </c>
      <c r="B32" s="272"/>
      <c r="C32" s="273"/>
      <c r="D32" s="272"/>
      <c r="E32" s="272"/>
      <c r="F32" s="272"/>
      <c r="G32" s="274"/>
      <c r="H32" s="275"/>
      <c r="I32" s="276"/>
    </row>
    <row r="33" spans="1:9" ht="37.5" customHeight="1">
      <c r="A33" s="271" t="s">
        <v>148</v>
      </c>
      <c r="B33" s="272"/>
      <c r="C33" s="273"/>
      <c r="D33" s="272"/>
      <c r="E33" s="277">
        <f>'Rashodi 2024'!D20</f>
        <v>180150</v>
      </c>
      <c r="F33" s="272"/>
      <c r="G33" s="274"/>
      <c r="H33" s="275"/>
      <c r="I33" s="276"/>
    </row>
    <row r="34" spans="1:9" ht="42.75" customHeight="1">
      <c r="A34" s="271" t="s">
        <v>177</v>
      </c>
      <c r="B34" s="272"/>
      <c r="C34" s="273"/>
      <c r="D34" s="272"/>
      <c r="E34" s="277">
        <f>'Rashodi 2024'!D26</f>
        <v>0</v>
      </c>
      <c r="F34" s="272"/>
      <c r="G34" s="274"/>
      <c r="H34" s="275"/>
      <c r="I34" s="276"/>
    </row>
    <row r="35" spans="1:9" ht="49.5" customHeight="1">
      <c r="A35" s="271" t="s">
        <v>119</v>
      </c>
      <c r="B35" s="272"/>
      <c r="C35" s="273"/>
      <c r="D35" s="272"/>
      <c r="E35" s="277">
        <f>'Rashodi 2024'!D10+'Rashodi 2024'!D11</f>
        <v>106112</v>
      </c>
      <c r="F35" s="272"/>
      <c r="G35" s="274"/>
      <c r="H35" s="275"/>
      <c r="I35" s="276"/>
    </row>
    <row r="36" spans="1:9" ht="42" customHeight="1">
      <c r="A36" s="271" t="s">
        <v>121</v>
      </c>
      <c r="B36" s="272"/>
      <c r="C36" s="273"/>
      <c r="D36" s="272"/>
      <c r="E36" s="277">
        <f>'Rashodi 2024'!D21</f>
        <v>2256</v>
      </c>
      <c r="F36" s="272"/>
      <c r="G36" s="274"/>
      <c r="H36" s="275"/>
      <c r="I36" s="276"/>
    </row>
    <row r="37" spans="1:9" ht="36.75" customHeight="1">
      <c r="A37" s="271" t="s">
        <v>98</v>
      </c>
      <c r="B37" s="272"/>
      <c r="C37" s="273"/>
      <c r="D37" s="277">
        <f>'Rashodi 2024'!D19</f>
        <v>6500</v>
      </c>
      <c r="E37" s="272"/>
      <c r="F37" s="272"/>
      <c r="G37" s="274"/>
      <c r="H37" s="275"/>
      <c r="I37" s="276"/>
    </row>
    <row r="38" spans="1:9" ht="58.5" customHeight="1">
      <c r="A38" s="225" t="s">
        <v>241</v>
      </c>
      <c r="B38" s="272"/>
      <c r="C38" s="273"/>
      <c r="D38" s="277">
        <f>'Rashodi 2024'!D27</f>
        <v>1500</v>
      </c>
      <c r="E38" s="272"/>
      <c r="F38" s="272"/>
      <c r="G38" s="274"/>
      <c r="H38" s="275"/>
      <c r="I38" s="276"/>
    </row>
    <row r="39" spans="1:9" ht="45" customHeight="1">
      <c r="A39" s="271" t="s">
        <v>99</v>
      </c>
      <c r="B39" s="272"/>
      <c r="C39" s="273"/>
      <c r="D39" s="272"/>
      <c r="E39" s="272"/>
      <c r="F39" s="272"/>
      <c r="G39" s="274">
        <v>0</v>
      </c>
      <c r="H39" s="275"/>
      <c r="I39" s="276"/>
    </row>
    <row r="40" spans="1:9" ht="47.25" customHeight="1">
      <c r="A40" s="271" t="s">
        <v>120</v>
      </c>
      <c r="B40" s="277">
        <f>'Rashodi 2024'!T164</f>
        <v>4000</v>
      </c>
      <c r="C40" s="273"/>
      <c r="D40" s="272"/>
      <c r="E40" s="272"/>
      <c r="F40" s="272"/>
      <c r="G40" s="274"/>
      <c r="H40" s="275"/>
      <c r="I40" s="276"/>
    </row>
    <row r="41" spans="1:9" ht="48.75" customHeight="1">
      <c r="A41" s="271" t="s">
        <v>100</v>
      </c>
      <c r="B41" s="272"/>
      <c r="C41" s="273"/>
      <c r="D41" s="277">
        <f>'Rashodi 2024'!D18</f>
        <v>700</v>
      </c>
      <c r="E41" s="272"/>
      <c r="F41" s="272"/>
      <c r="G41" s="274"/>
      <c r="H41" s="275"/>
      <c r="I41" s="276"/>
    </row>
    <row r="42" spans="1:9" ht="41.25" customHeight="1">
      <c r="A42" s="271" t="s">
        <v>101</v>
      </c>
      <c r="B42" s="272"/>
      <c r="C42" s="272">
        <v>0</v>
      </c>
      <c r="D42" s="272"/>
      <c r="E42" s="272"/>
      <c r="F42" s="272"/>
      <c r="G42" s="274"/>
      <c r="H42" s="275"/>
      <c r="I42" s="276"/>
    </row>
    <row r="43" spans="1:9" ht="41.25" customHeight="1">
      <c r="A43" s="271" t="s">
        <v>102</v>
      </c>
      <c r="B43" s="273"/>
      <c r="C43" s="273"/>
      <c r="D43" s="273"/>
      <c r="E43" s="273"/>
      <c r="F43" s="278">
        <v>1000</v>
      </c>
      <c r="G43" s="279"/>
      <c r="H43" s="280"/>
      <c r="I43" s="281"/>
    </row>
    <row r="44" spans="1:9" s="69" customFormat="1" ht="30" customHeight="1">
      <c r="A44" s="271" t="s">
        <v>103</v>
      </c>
      <c r="B44" s="278">
        <f>'Rashodi 2024'!D12+'Rashodi 2024'!D13+'Rashodi 2024'!D15</f>
        <v>265435</v>
      </c>
      <c r="C44" s="273"/>
      <c r="D44" s="273"/>
      <c r="E44" s="278">
        <f>'Rashodi 2024'!D16</f>
        <v>168210</v>
      </c>
      <c r="F44" s="273"/>
      <c r="G44" s="279"/>
      <c r="H44" s="280"/>
      <c r="I44" s="281"/>
    </row>
    <row r="45" spans="1:9" s="69" customFormat="1" ht="39">
      <c r="A45" s="271" t="s">
        <v>117</v>
      </c>
      <c r="B45" s="273"/>
      <c r="C45" s="273"/>
      <c r="D45" s="273"/>
      <c r="E45" s="278">
        <f>'Rashodi 2024'!D23</f>
        <v>13500</v>
      </c>
      <c r="F45" s="273"/>
      <c r="G45" s="279"/>
      <c r="H45" s="280"/>
      <c r="I45" s="281"/>
    </row>
    <row r="46" spans="1:9" ht="26.25">
      <c r="A46" s="271" t="s">
        <v>118</v>
      </c>
      <c r="B46" s="273"/>
      <c r="C46" s="273"/>
      <c r="D46" s="273"/>
      <c r="E46" s="278">
        <f>'Rashodi 2024'!D22</f>
        <v>10700</v>
      </c>
      <c r="F46" s="273"/>
      <c r="G46" s="279"/>
      <c r="H46" s="280"/>
      <c r="I46" s="281"/>
    </row>
    <row r="47" spans="1:9" ht="26.25">
      <c r="A47" s="271" t="s">
        <v>176</v>
      </c>
      <c r="B47" s="273"/>
      <c r="C47" s="273"/>
      <c r="D47" s="273"/>
      <c r="E47" s="273"/>
      <c r="F47" s="273"/>
      <c r="G47" s="278">
        <f>'Rashodi 2024'!D29</f>
        <v>121</v>
      </c>
      <c r="H47" s="273"/>
      <c r="I47" s="282"/>
    </row>
    <row r="48" spans="1:9" ht="15.75" thickBot="1">
      <c r="A48" s="283" t="s">
        <v>184</v>
      </c>
      <c r="B48" s="284"/>
      <c r="C48" s="284"/>
      <c r="D48" s="284"/>
      <c r="E48" s="284"/>
      <c r="F48" s="284"/>
      <c r="G48" s="284"/>
      <c r="H48" s="285">
        <v>0</v>
      </c>
      <c r="I48" s="286"/>
    </row>
    <row r="49" spans="1:9" ht="58.5" customHeight="1" thickBot="1">
      <c r="A49" s="283" t="s">
        <v>90</v>
      </c>
      <c r="B49" s="287">
        <f aca="true" t="shared" si="1" ref="B49:I49">SUM(B30:B48)</f>
        <v>269435</v>
      </c>
      <c r="C49" s="288">
        <f t="shared" si="1"/>
        <v>0</v>
      </c>
      <c r="D49" s="289">
        <f t="shared" si="1"/>
        <v>8700</v>
      </c>
      <c r="E49" s="289">
        <f t="shared" si="1"/>
        <v>1470928</v>
      </c>
      <c r="F49" s="289">
        <f t="shared" si="1"/>
        <v>1000</v>
      </c>
      <c r="G49" s="288">
        <f t="shared" si="1"/>
        <v>121</v>
      </c>
      <c r="H49" s="289">
        <f t="shared" si="1"/>
        <v>0</v>
      </c>
      <c r="I49" s="290">
        <f t="shared" si="1"/>
        <v>0</v>
      </c>
    </row>
    <row r="50" spans="1:9" ht="48.75" customHeight="1" thickBot="1">
      <c r="A50" s="283" t="s">
        <v>212</v>
      </c>
      <c r="B50" s="399">
        <f>SUM(B49:I49)</f>
        <v>1750184</v>
      </c>
      <c r="C50" s="400"/>
      <c r="D50" s="400"/>
      <c r="E50" s="400"/>
      <c r="F50" s="400"/>
      <c r="G50" s="400"/>
      <c r="H50" s="400"/>
      <c r="I50" s="401"/>
    </row>
    <row r="51" ht="27.75" customHeight="1"/>
    <row r="52" spans="1:9" ht="45" customHeight="1" thickBot="1">
      <c r="A52" s="263"/>
      <c r="B52" s="264"/>
      <c r="C52" s="264"/>
      <c r="D52" s="264"/>
      <c r="E52" s="264"/>
      <c r="F52" s="264"/>
      <c r="G52" s="264"/>
      <c r="H52" s="264"/>
      <c r="I52" s="265" t="s">
        <v>183</v>
      </c>
    </row>
    <row r="53" spans="1:9" ht="57" customHeight="1" thickBot="1">
      <c r="A53" s="266" t="s">
        <v>94</v>
      </c>
      <c r="B53" s="396" t="s">
        <v>215</v>
      </c>
      <c r="C53" s="397"/>
      <c r="D53" s="397"/>
      <c r="E53" s="397"/>
      <c r="F53" s="397"/>
      <c r="G53" s="397"/>
      <c r="H53" s="397"/>
      <c r="I53" s="398"/>
    </row>
    <row r="54" spans="1:9" ht="66" thickBot="1">
      <c r="A54" s="267" t="s">
        <v>95</v>
      </c>
      <c r="B54" s="268" t="s">
        <v>86</v>
      </c>
      <c r="C54" s="268" t="s">
        <v>67</v>
      </c>
      <c r="D54" s="268" t="s">
        <v>87</v>
      </c>
      <c r="E54" s="268" t="s">
        <v>29</v>
      </c>
      <c r="F54" s="268" t="s">
        <v>88</v>
      </c>
      <c r="G54" s="268" t="s">
        <v>23</v>
      </c>
      <c r="H54" s="269" t="s">
        <v>89</v>
      </c>
      <c r="I54" s="270" t="s">
        <v>96</v>
      </c>
    </row>
    <row r="55" spans="1:9" ht="39">
      <c r="A55" s="271" t="s">
        <v>97</v>
      </c>
      <c r="B55" s="272"/>
      <c r="C55" s="273"/>
      <c r="D55" s="272"/>
      <c r="E55" s="272">
        <v>0</v>
      </c>
      <c r="F55" s="272"/>
      <c r="G55" s="274"/>
      <c r="H55" s="275"/>
      <c r="I55" s="276"/>
    </row>
    <row r="56" spans="1:9" ht="42" customHeight="1">
      <c r="A56" s="271" t="s">
        <v>147</v>
      </c>
      <c r="B56" s="272"/>
      <c r="C56" s="273"/>
      <c r="D56" s="272"/>
      <c r="E56" s="277">
        <f>'Rashodi 2024'!E30</f>
        <v>997500</v>
      </c>
      <c r="F56" s="272"/>
      <c r="G56" s="274"/>
      <c r="H56" s="275"/>
      <c r="I56" s="276"/>
    </row>
    <row r="57" spans="1:9" ht="47.25" customHeight="1">
      <c r="A57" s="271" t="s">
        <v>175</v>
      </c>
      <c r="B57" s="272"/>
      <c r="C57" s="273"/>
      <c r="D57" s="272"/>
      <c r="E57" s="272"/>
      <c r="F57" s="272"/>
      <c r="G57" s="274"/>
      <c r="H57" s="275"/>
      <c r="I57" s="276"/>
    </row>
    <row r="58" spans="1:9" ht="42" customHeight="1">
      <c r="A58" s="271" t="s">
        <v>148</v>
      </c>
      <c r="B58" s="272"/>
      <c r="C58" s="273"/>
      <c r="D58" s="272"/>
      <c r="E58" s="277">
        <f>'Rashodi 2024'!E20</f>
        <v>181150</v>
      </c>
      <c r="F58" s="272"/>
      <c r="G58" s="274"/>
      <c r="H58" s="275"/>
      <c r="I58" s="276"/>
    </row>
    <row r="59" spans="1:9" ht="40.5" customHeight="1">
      <c r="A59" s="271" t="s">
        <v>177</v>
      </c>
      <c r="B59" s="272"/>
      <c r="C59" s="273"/>
      <c r="D59" s="272"/>
      <c r="E59" s="277">
        <v>0</v>
      </c>
      <c r="F59" s="272"/>
      <c r="G59" s="274"/>
      <c r="H59" s="275"/>
      <c r="I59" s="276"/>
    </row>
    <row r="60" spans="1:9" ht="52.5">
      <c r="A60" s="271" t="s">
        <v>119</v>
      </c>
      <c r="B60" s="272"/>
      <c r="C60" s="273"/>
      <c r="D60" s="272"/>
      <c r="E60" s="277">
        <f>'Rashodi 2024'!E10+'Rashodi 2024'!E11</f>
        <v>109802</v>
      </c>
      <c r="F60" s="272"/>
      <c r="G60" s="274"/>
      <c r="H60" s="275"/>
      <c r="I60" s="276"/>
    </row>
    <row r="61" spans="1:9" ht="36.75" customHeight="1">
      <c r="A61" s="271" t="s">
        <v>121</v>
      </c>
      <c r="B61" s="272"/>
      <c r="C61" s="273"/>
      <c r="D61" s="272"/>
      <c r="E61" s="277">
        <f>'Rashodi 2024'!E21</f>
        <v>2256</v>
      </c>
      <c r="F61" s="272"/>
      <c r="G61" s="274"/>
      <c r="H61" s="275"/>
      <c r="I61" s="276"/>
    </row>
    <row r="62" spans="1:9" ht="40.5" customHeight="1">
      <c r="A62" s="271" t="s">
        <v>98</v>
      </c>
      <c r="B62" s="272"/>
      <c r="C62" s="273"/>
      <c r="D62" s="277">
        <f>'Rashodi 2024'!E19</f>
        <v>6500</v>
      </c>
      <c r="E62" s="272"/>
      <c r="F62" s="272"/>
      <c r="G62" s="274"/>
      <c r="H62" s="275"/>
      <c r="I62" s="276"/>
    </row>
    <row r="63" spans="1:9" ht="56.25" customHeight="1">
      <c r="A63" s="225" t="s">
        <v>241</v>
      </c>
      <c r="B63" s="272"/>
      <c r="C63" s="273"/>
      <c r="D63" s="277"/>
      <c r="E63" s="272"/>
      <c r="F63" s="272"/>
      <c r="G63" s="274"/>
      <c r="H63" s="275"/>
      <c r="I63" s="276"/>
    </row>
    <row r="64" spans="1:9" ht="40.5" customHeight="1">
      <c r="A64" s="271" t="s">
        <v>99</v>
      </c>
      <c r="B64" s="272"/>
      <c r="C64" s="273"/>
      <c r="D64" s="272"/>
      <c r="E64" s="272"/>
      <c r="F64" s="272"/>
      <c r="G64" s="274">
        <v>0</v>
      </c>
      <c r="H64" s="275"/>
      <c r="I64" s="276"/>
    </row>
    <row r="65" spans="1:9" s="69" customFormat="1" ht="39">
      <c r="A65" s="271" t="s">
        <v>120</v>
      </c>
      <c r="B65" s="277">
        <f>'Rashodi 2024'!U164</f>
        <v>4000</v>
      </c>
      <c r="C65" s="273"/>
      <c r="D65" s="272"/>
      <c r="E65" s="272"/>
      <c r="F65" s="272"/>
      <c r="G65" s="274"/>
      <c r="H65" s="275"/>
      <c r="I65" s="276"/>
    </row>
    <row r="66" spans="1:9" s="69" customFormat="1" ht="39">
      <c r="A66" s="271" t="s">
        <v>100</v>
      </c>
      <c r="B66" s="272"/>
      <c r="C66" s="273"/>
      <c r="D66" s="277">
        <f>'Rashodi 2024'!E18</f>
        <v>700</v>
      </c>
      <c r="E66" s="272"/>
      <c r="F66" s="272"/>
      <c r="G66" s="274"/>
      <c r="H66" s="275"/>
      <c r="I66" s="276"/>
    </row>
    <row r="67" spans="1:9" ht="26.25">
      <c r="A67" s="271" t="s">
        <v>101</v>
      </c>
      <c r="B67" s="272"/>
      <c r="C67" s="272">
        <v>0</v>
      </c>
      <c r="D67" s="272"/>
      <c r="E67" s="272"/>
      <c r="F67" s="272"/>
      <c r="G67" s="274"/>
      <c r="H67" s="275"/>
      <c r="I67" s="276"/>
    </row>
    <row r="68" spans="1:9" ht="39">
      <c r="A68" s="271" t="s">
        <v>102</v>
      </c>
      <c r="B68" s="273"/>
      <c r="C68" s="273"/>
      <c r="D68" s="273"/>
      <c r="E68" s="273"/>
      <c r="F68" s="278">
        <f>'Rashodi 2024'!E24</f>
        <v>1000</v>
      </c>
      <c r="G68" s="279"/>
      <c r="H68" s="280"/>
      <c r="I68" s="281"/>
    </row>
    <row r="69" spans="1:9" ht="26.25">
      <c r="A69" s="271" t="s">
        <v>103</v>
      </c>
      <c r="B69" s="278">
        <f>'Rashodi 2024'!E12+'Rashodi 2024'!E13+'Rashodi 2024'!E15</f>
        <v>270950</v>
      </c>
      <c r="C69" s="273"/>
      <c r="D69" s="273"/>
      <c r="E69" s="278">
        <f>'Rashodi 2024'!E16</f>
        <v>169475</v>
      </c>
      <c r="F69" s="273"/>
      <c r="G69" s="279"/>
      <c r="H69" s="280"/>
      <c r="I69" s="281"/>
    </row>
    <row r="70" spans="1:9" ht="39">
      <c r="A70" s="271" t="s">
        <v>117</v>
      </c>
      <c r="B70" s="273"/>
      <c r="C70" s="273"/>
      <c r="D70" s="273"/>
      <c r="E70" s="278">
        <f>'Rashodi 2024'!E23</f>
        <v>13500</v>
      </c>
      <c r="F70" s="273"/>
      <c r="G70" s="279"/>
      <c r="H70" s="280"/>
      <c r="I70" s="281"/>
    </row>
    <row r="71" spans="1:9" ht="26.25">
      <c r="A71" s="271" t="s">
        <v>118</v>
      </c>
      <c r="B71" s="273"/>
      <c r="C71" s="273"/>
      <c r="D71" s="273"/>
      <c r="E71" s="278">
        <f>'Rashodi 2024'!E22</f>
        <v>10700</v>
      </c>
      <c r="F71" s="273"/>
      <c r="G71" s="279"/>
      <c r="H71" s="280"/>
      <c r="I71" s="281"/>
    </row>
    <row r="72" spans="1:9" ht="26.25">
      <c r="A72" s="271" t="s">
        <v>176</v>
      </c>
      <c r="B72" s="273"/>
      <c r="C72" s="273"/>
      <c r="D72" s="273"/>
      <c r="E72" s="273"/>
      <c r="F72" s="273"/>
      <c r="G72" s="278">
        <f>'Rashodi 2024'!E29</f>
        <v>121</v>
      </c>
      <c r="H72" s="273"/>
      <c r="I72" s="282"/>
    </row>
    <row r="73" spans="1:9" ht="15.75" thickBot="1">
      <c r="A73" s="283" t="s">
        <v>214</v>
      </c>
      <c r="B73" s="284"/>
      <c r="C73" s="284"/>
      <c r="D73" s="284"/>
      <c r="E73" s="284"/>
      <c r="F73" s="284"/>
      <c r="G73" s="284"/>
      <c r="H73" s="285">
        <v>0</v>
      </c>
      <c r="I73" s="286"/>
    </row>
    <row r="74" spans="1:9" ht="15.75" customHeight="1" thickBot="1">
      <c r="A74" s="283" t="s">
        <v>90</v>
      </c>
      <c r="B74" s="287">
        <f aca="true" t="shared" si="2" ref="B74:I74">SUM(B55:B73)</f>
        <v>274950</v>
      </c>
      <c r="C74" s="288">
        <f t="shared" si="2"/>
        <v>0</v>
      </c>
      <c r="D74" s="289">
        <f t="shared" si="2"/>
        <v>7200</v>
      </c>
      <c r="E74" s="289">
        <f t="shared" si="2"/>
        <v>1484383</v>
      </c>
      <c r="F74" s="289">
        <f t="shared" si="2"/>
        <v>1000</v>
      </c>
      <c r="G74" s="288">
        <f t="shared" si="2"/>
        <v>121</v>
      </c>
      <c r="H74" s="289">
        <f t="shared" si="2"/>
        <v>0</v>
      </c>
      <c r="I74" s="290">
        <f t="shared" si="2"/>
        <v>0</v>
      </c>
    </row>
    <row r="75" spans="1:9" ht="27" thickBot="1">
      <c r="A75" s="283" t="s">
        <v>213</v>
      </c>
      <c r="B75" s="399">
        <f>SUM(B74:I74)</f>
        <v>1767654</v>
      </c>
      <c r="C75" s="400"/>
      <c r="D75" s="400"/>
      <c r="E75" s="400"/>
      <c r="F75" s="400"/>
      <c r="G75" s="400"/>
      <c r="H75" s="400"/>
      <c r="I75" s="401"/>
    </row>
    <row r="76" ht="13.5" customHeight="1"/>
    <row r="77" ht="22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22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114" ht="28.5" customHeight="1"/>
    <row r="138" ht="11.25" customHeight="1"/>
    <row r="139" ht="24" customHeight="1"/>
    <row r="140" ht="15" customHeight="1"/>
    <row r="141" ht="11.25" customHeight="1"/>
    <row r="143" ht="13.5" customHeight="1"/>
    <row r="144" ht="12.75" customHeight="1"/>
    <row r="145" ht="12.75" customHeight="1"/>
    <row r="151" ht="19.5" customHeight="1"/>
    <row r="152" ht="15" customHeight="1"/>
    <row r="159" ht="22.5" customHeight="1"/>
    <row r="164" ht="13.5" customHeight="1"/>
    <row r="165" ht="13.5" customHeight="1"/>
    <row r="166" ht="13.5" customHeight="1"/>
    <row r="178" spans="1:9" s="97" customFormat="1" ht="18" customHeight="1">
      <c r="A178" s="93"/>
      <c r="B178" s="93"/>
      <c r="C178" s="93"/>
      <c r="D178" s="98"/>
      <c r="E178" s="92"/>
      <c r="F178" s="92"/>
      <c r="G178" s="92"/>
      <c r="H178" s="92"/>
      <c r="I178" s="92"/>
    </row>
    <row r="179" ht="28.5" customHeight="1"/>
    <row r="183" ht="17.25" customHeight="1"/>
    <row r="184" ht="13.5" customHeight="1"/>
    <row r="190" ht="22.5" customHeight="1"/>
    <row r="191" ht="22.5" customHeight="1"/>
  </sheetData>
  <sheetProtection/>
  <mergeCells count="7">
    <mergeCell ref="B53:I53"/>
    <mergeCell ref="B75:I75"/>
    <mergeCell ref="A1:I1"/>
    <mergeCell ref="B3:I3"/>
    <mergeCell ref="B25:I25"/>
    <mergeCell ref="B28:I28"/>
    <mergeCell ref="B50:I5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A2" sqref="A2:H2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411"/>
      <c r="B1" s="411"/>
      <c r="C1" s="411"/>
      <c r="D1" s="411"/>
      <c r="E1" s="411"/>
      <c r="F1" s="411"/>
      <c r="G1" s="411"/>
      <c r="H1" s="411"/>
    </row>
    <row r="2" spans="1:8" s="3" customFormat="1" ht="26.25" customHeight="1">
      <c r="A2" s="411" t="s">
        <v>104</v>
      </c>
      <c r="B2" s="411"/>
      <c r="C2" s="411"/>
      <c r="D2" s="411"/>
      <c r="E2" s="411"/>
      <c r="F2" s="411"/>
      <c r="G2" s="412"/>
      <c r="H2" s="412"/>
    </row>
    <row r="3" spans="1:5" ht="9" customHeight="1">
      <c r="A3" s="4"/>
      <c r="B3" s="5"/>
      <c r="C3" s="5"/>
      <c r="D3" s="5"/>
      <c r="E3" s="5"/>
    </row>
    <row r="4" spans="1:8" ht="27.75" customHeight="1">
      <c r="A4" s="6"/>
      <c r="B4" s="7"/>
      <c r="C4" s="7"/>
      <c r="D4" s="8"/>
      <c r="E4" s="9"/>
      <c r="F4" s="10" t="s">
        <v>216</v>
      </c>
      <c r="G4" s="10" t="s">
        <v>217</v>
      </c>
      <c r="H4" s="240" t="s">
        <v>218</v>
      </c>
    </row>
    <row r="5" spans="1:8" ht="27.75" customHeight="1">
      <c r="A5" s="413" t="s">
        <v>105</v>
      </c>
      <c r="B5" s="414"/>
      <c r="C5" s="414"/>
      <c r="D5" s="414"/>
      <c r="E5" s="410"/>
      <c r="F5" s="12">
        <v>1721195</v>
      </c>
      <c r="G5" s="12">
        <v>1750184</v>
      </c>
      <c r="H5" s="12">
        <v>1767654</v>
      </c>
    </row>
    <row r="6" spans="1:8" ht="22.5" customHeight="1">
      <c r="A6" s="413" t="s">
        <v>106</v>
      </c>
      <c r="B6" s="414"/>
      <c r="C6" s="414"/>
      <c r="D6" s="414"/>
      <c r="E6" s="410"/>
      <c r="F6" s="12">
        <f>F5-F7</f>
        <v>1721074</v>
      </c>
      <c r="G6" s="12">
        <f>G5-G7</f>
        <v>1750063</v>
      </c>
      <c r="H6" s="12">
        <f>H5-H7</f>
        <v>1767533</v>
      </c>
    </row>
    <row r="7" spans="1:8" ht="22.5" customHeight="1">
      <c r="A7" s="409" t="s">
        <v>107</v>
      </c>
      <c r="B7" s="410"/>
      <c r="C7" s="410"/>
      <c r="D7" s="410"/>
      <c r="E7" s="410"/>
      <c r="F7" s="12">
        <v>121</v>
      </c>
      <c r="G7" s="12">
        <v>121</v>
      </c>
      <c r="H7" s="12">
        <v>121</v>
      </c>
    </row>
    <row r="8" spans="1:8" ht="22.5" customHeight="1">
      <c r="A8" s="14" t="s">
        <v>108</v>
      </c>
      <c r="B8" s="11"/>
      <c r="C8" s="11"/>
      <c r="D8" s="11"/>
      <c r="E8" s="11"/>
      <c r="F8" s="223">
        <v>1761574</v>
      </c>
      <c r="G8" s="12">
        <v>1750184</v>
      </c>
      <c r="H8" s="12">
        <v>1767654</v>
      </c>
    </row>
    <row r="9" spans="1:8" ht="22.5" customHeight="1">
      <c r="A9" s="415" t="s">
        <v>109</v>
      </c>
      <c r="B9" s="414"/>
      <c r="C9" s="414"/>
      <c r="D9" s="414"/>
      <c r="E9" s="416"/>
      <c r="F9" s="13">
        <f>F8-F10</f>
        <v>1753858</v>
      </c>
      <c r="G9" s="13">
        <f>G8-G10</f>
        <v>1742468</v>
      </c>
      <c r="H9" s="13">
        <f>H8-H10</f>
        <v>1759938</v>
      </c>
    </row>
    <row r="10" spans="1:8" ht="22.5" customHeight="1">
      <c r="A10" s="409" t="s">
        <v>110</v>
      </c>
      <c r="B10" s="410"/>
      <c r="C10" s="410"/>
      <c r="D10" s="410"/>
      <c r="E10" s="410"/>
      <c r="F10" s="13">
        <v>7716</v>
      </c>
      <c r="G10" s="13">
        <v>7716</v>
      </c>
      <c r="H10" s="13">
        <v>7716</v>
      </c>
    </row>
    <row r="11" spans="1:8" ht="22.5" customHeight="1">
      <c r="A11" s="415" t="s">
        <v>111</v>
      </c>
      <c r="B11" s="414"/>
      <c r="C11" s="414"/>
      <c r="D11" s="414"/>
      <c r="E11" s="414"/>
      <c r="F11" s="13">
        <f>+F5-F8</f>
        <v>-40379</v>
      </c>
      <c r="G11" s="13">
        <f>+G5-G8</f>
        <v>0</v>
      </c>
      <c r="H11" s="13">
        <f>+H5-H8</f>
        <v>0</v>
      </c>
    </row>
    <row r="12" spans="1:8" ht="25.5" customHeight="1">
      <c r="A12" s="411"/>
      <c r="B12" s="418"/>
      <c r="C12" s="418"/>
      <c r="D12" s="418"/>
      <c r="E12" s="418"/>
      <c r="F12" s="419"/>
      <c r="G12" s="419"/>
      <c r="H12" s="419"/>
    </row>
    <row r="13" spans="1:8" ht="27.75" customHeight="1">
      <c r="A13" s="6"/>
      <c r="B13" s="7"/>
      <c r="C13" s="7"/>
      <c r="D13" s="8"/>
      <c r="E13" s="9"/>
      <c r="F13" s="10" t="s">
        <v>216</v>
      </c>
      <c r="G13" s="10" t="s">
        <v>217</v>
      </c>
      <c r="H13" s="240" t="s">
        <v>218</v>
      </c>
    </row>
    <row r="14" spans="1:8" ht="22.5" customHeight="1">
      <c r="A14" s="420" t="s">
        <v>112</v>
      </c>
      <c r="B14" s="421"/>
      <c r="C14" s="421"/>
      <c r="D14" s="421"/>
      <c r="E14" s="422"/>
      <c r="F14" s="16">
        <v>40379</v>
      </c>
      <c r="G14" s="16">
        <v>0</v>
      </c>
      <c r="H14" s="13">
        <v>0</v>
      </c>
    </row>
    <row r="15" spans="1:8" s="2" customFormat="1" ht="25.5" customHeight="1">
      <c r="A15" s="417"/>
      <c r="B15" s="418"/>
      <c r="C15" s="418"/>
      <c r="D15" s="418"/>
      <c r="E15" s="418"/>
      <c r="F15" s="419"/>
      <c r="G15" s="419"/>
      <c r="H15" s="419"/>
    </row>
    <row r="16" spans="1:8" s="2" customFormat="1" ht="27.75" customHeight="1">
      <c r="A16" s="6"/>
      <c r="B16" s="7"/>
      <c r="C16" s="7"/>
      <c r="D16" s="8"/>
      <c r="E16" s="9"/>
      <c r="F16" s="10" t="s">
        <v>216</v>
      </c>
      <c r="G16" s="10" t="s">
        <v>217</v>
      </c>
      <c r="H16" s="240" t="s">
        <v>218</v>
      </c>
    </row>
    <row r="17" spans="1:8" s="2" customFormat="1" ht="22.5" customHeight="1">
      <c r="A17" s="413" t="s">
        <v>113</v>
      </c>
      <c r="B17" s="414"/>
      <c r="C17" s="414"/>
      <c r="D17" s="414"/>
      <c r="E17" s="414"/>
      <c r="F17" s="12">
        <v>0</v>
      </c>
      <c r="G17" s="12">
        <v>0</v>
      </c>
      <c r="H17" s="12"/>
    </row>
    <row r="18" spans="1:8" s="2" customFormat="1" ht="31.5" customHeight="1">
      <c r="A18" s="413" t="s">
        <v>114</v>
      </c>
      <c r="B18" s="414"/>
      <c r="C18" s="414"/>
      <c r="D18" s="414"/>
      <c r="E18" s="414"/>
      <c r="F18" s="12"/>
      <c r="G18" s="12"/>
      <c r="H18" s="12"/>
    </row>
    <row r="19" spans="1:8" s="2" customFormat="1" ht="22.5" customHeight="1">
      <c r="A19" s="415" t="s">
        <v>115</v>
      </c>
      <c r="B19" s="414"/>
      <c r="C19" s="414"/>
      <c r="D19" s="414"/>
      <c r="E19" s="414"/>
      <c r="F19" s="12"/>
      <c r="G19" s="12"/>
      <c r="H19" s="12"/>
    </row>
    <row r="20" spans="1:8" s="2" customFormat="1" ht="15" customHeight="1">
      <c r="A20" s="17"/>
      <c r="B20" s="18"/>
      <c r="C20" s="15"/>
      <c r="D20" s="19"/>
      <c r="E20" s="18"/>
      <c r="F20" s="20"/>
      <c r="G20" s="20"/>
      <c r="H20" s="20"/>
    </row>
    <row r="21" spans="1:8" s="2" customFormat="1" ht="22.5" customHeight="1">
      <c r="A21" s="415" t="s">
        <v>116</v>
      </c>
      <c r="B21" s="414"/>
      <c r="C21" s="414"/>
      <c r="D21" s="414"/>
      <c r="E21" s="414"/>
      <c r="F21" s="12">
        <f>SUM(F11,F14,F19)</f>
        <v>0</v>
      </c>
      <c r="G21" s="12">
        <f>SUM(G11,G14,G19)</f>
        <v>0</v>
      </c>
      <c r="H21" s="12">
        <f>SUM(H11,H14,H19)</f>
        <v>0</v>
      </c>
    </row>
    <row r="22" spans="1:7" s="2" customFormat="1" ht="18" customHeight="1">
      <c r="A22" s="21"/>
      <c r="B22" s="5"/>
      <c r="C22" s="5"/>
      <c r="D22" s="5"/>
      <c r="E22" s="5"/>
      <c r="G22" s="1"/>
    </row>
  </sheetData>
  <sheetProtection/>
  <mergeCells count="15">
    <mergeCell ref="A15:H15"/>
    <mergeCell ref="A19:E19"/>
    <mergeCell ref="A21:E21"/>
    <mergeCell ref="A11:E11"/>
    <mergeCell ref="A12:H12"/>
    <mergeCell ref="A17:E17"/>
    <mergeCell ref="A18:E18"/>
    <mergeCell ref="A14:E14"/>
    <mergeCell ref="A10:E10"/>
    <mergeCell ref="A1:H1"/>
    <mergeCell ref="A2:H2"/>
    <mergeCell ref="A5:E5"/>
    <mergeCell ref="A6:E6"/>
    <mergeCell ref="A7:E7"/>
    <mergeCell ref="A9:E9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H76" sqref="H76"/>
    </sheetView>
  </sheetViews>
  <sheetFormatPr defaultColWidth="9.140625" defaultRowHeight="12.75"/>
  <sheetData>
    <row r="6" ht="18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M69" sqref="M69"/>
    </sheetView>
  </sheetViews>
  <sheetFormatPr defaultColWidth="9.140625" defaultRowHeight="12.75"/>
  <sheetData/>
  <sheetProtection/>
  <printOptions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2"/>
  <sheetViews>
    <sheetView zoomScalePageLayoutView="0" workbookViewId="0" topLeftCell="A10">
      <selection activeCell="B31" sqref="B31"/>
    </sheetView>
  </sheetViews>
  <sheetFormatPr defaultColWidth="9.140625" defaultRowHeight="12.75"/>
  <cols>
    <col min="2" max="2" width="11.57421875" style="0" bestFit="1" customWidth="1"/>
    <col min="10" max="10" width="27.00390625" style="0" customWidth="1"/>
    <col min="11" max="11" width="30.7109375" style="0" customWidth="1"/>
  </cols>
  <sheetData>
    <row r="3" spans="2:8" ht="17.25">
      <c r="B3" s="424" t="s">
        <v>146</v>
      </c>
      <c r="C3" s="424"/>
      <c r="D3" s="224"/>
      <c r="E3" s="224"/>
      <c r="F3" s="224"/>
      <c r="G3" s="224"/>
      <c r="H3" s="224"/>
    </row>
    <row r="4" spans="4:8" ht="17.25">
      <c r="D4" s="224"/>
      <c r="E4" s="224"/>
      <c r="F4" s="224"/>
      <c r="G4" s="224"/>
      <c r="H4" s="224"/>
    </row>
    <row r="5" spans="2:11" ht="17.25">
      <c r="B5" s="327" t="s">
        <v>152</v>
      </c>
      <c r="C5" s="328"/>
      <c r="D5" s="328"/>
      <c r="E5" s="328"/>
      <c r="F5" s="328"/>
      <c r="G5" s="328"/>
      <c r="H5" s="328"/>
      <c r="I5" s="328"/>
      <c r="J5" s="328"/>
      <c r="K5" s="320"/>
    </row>
    <row r="6" spans="2:11" ht="17.25">
      <c r="B6" s="321" t="s">
        <v>188</v>
      </c>
      <c r="C6" s="322"/>
      <c r="D6" s="322"/>
      <c r="E6" s="322"/>
      <c r="F6" s="322"/>
      <c r="G6" s="322"/>
      <c r="H6" s="322"/>
      <c r="I6" s="322"/>
      <c r="J6" s="322"/>
      <c r="K6" s="323"/>
    </row>
    <row r="7" spans="2:11" ht="17.25">
      <c r="B7" s="329" t="s">
        <v>185</v>
      </c>
      <c r="C7" s="330"/>
      <c r="D7" s="330"/>
      <c r="E7" s="330"/>
      <c r="F7" s="330"/>
      <c r="G7" s="330"/>
      <c r="H7" s="330"/>
      <c r="I7" s="330"/>
      <c r="J7" s="330"/>
      <c r="K7" s="331"/>
    </row>
    <row r="8" spans="2:11" ht="17.25">
      <c r="B8" s="329" t="s">
        <v>186</v>
      </c>
      <c r="C8" s="330"/>
      <c r="D8" s="330"/>
      <c r="E8" s="330"/>
      <c r="F8" s="330"/>
      <c r="G8" s="330"/>
      <c r="H8" s="330"/>
      <c r="I8" s="330"/>
      <c r="J8" s="330"/>
      <c r="K8" s="331"/>
    </row>
    <row r="9" spans="2:11" ht="17.25">
      <c r="B9" s="324" t="s">
        <v>187</v>
      </c>
      <c r="C9" s="325"/>
      <c r="D9" s="325"/>
      <c r="E9" s="325"/>
      <c r="F9" s="325"/>
      <c r="G9" s="325"/>
      <c r="H9" s="325"/>
      <c r="I9" s="325"/>
      <c r="J9" s="325"/>
      <c r="K9" s="326"/>
    </row>
    <row r="10" spans="2:10" ht="17.25">
      <c r="B10" s="423"/>
      <c r="C10" s="423"/>
      <c r="D10" s="423"/>
      <c r="E10" s="423"/>
      <c r="F10" s="423"/>
      <c r="G10" s="423"/>
      <c r="H10" s="423"/>
      <c r="I10" s="423"/>
      <c r="J10" s="423"/>
    </row>
    <row r="11" spans="2:8" ht="17.25">
      <c r="B11" s="224"/>
      <c r="C11" s="224"/>
      <c r="D11" s="224"/>
      <c r="E11" s="224"/>
      <c r="F11" s="224"/>
      <c r="G11" s="224"/>
      <c r="H11" s="224"/>
    </row>
    <row r="12" spans="2:11" ht="17.25">
      <c r="B12" s="332" t="s">
        <v>223</v>
      </c>
      <c r="C12" s="333"/>
      <c r="D12" s="333"/>
      <c r="E12" s="333"/>
      <c r="F12" s="333"/>
      <c r="G12" s="333"/>
      <c r="H12" s="333"/>
      <c r="I12" s="334"/>
      <c r="J12" s="334"/>
      <c r="K12" s="320"/>
    </row>
    <row r="13" spans="2:11" ht="17.25">
      <c r="B13" s="335" t="s">
        <v>219</v>
      </c>
      <c r="C13" s="336"/>
      <c r="D13" s="336"/>
      <c r="E13" s="336"/>
      <c r="F13" s="336"/>
      <c r="G13" s="336"/>
      <c r="H13" s="336"/>
      <c r="I13" s="337"/>
      <c r="J13" s="337"/>
      <c r="K13" s="323"/>
    </row>
    <row r="14" spans="2:11" ht="17.25">
      <c r="B14" s="335" t="s">
        <v>220</v>
      </c>
      <c r="C14" s="336"/>
      <c r="D14" s="336"/>
      <c r="E14" s="336"/>
      <c r="F14" s="336"/>
      <c r="G14" s="336"/>
      <c r="H14" s="336"/>
      <c r="I14" s="337"/>
      <c r="J14" s="337"/>
      <c r="K14" s="323"/>
    </row>
    <row r="15" spans="2:11" ht="17.25">
      <c r="B15" s="335" t="s">
        <v>221</v>
      </c>
      <c r="C15" s="336"/>
      <c r="D15" s="336"/>
      <c r="E15" s="336"/>
      <c r="F15" s="336"/>
      <c r="G15" s="336"/>
      <c r="H15" s="336"/>
      <c r="I15" s="337"/>
      <c r="J15" s="337"/>
      <c r="K15" s="323"/>
    </row>
    <row r="16" spans="2:11" ht="17.25">
      <c r="B16" s="338" t="s">
        <v>222</v>
      </c>
      <c r="C16" s="339"/>
      <c r="D16" s="339"/>
      <c r="E16" s="339"/>
      <c r="F16" s="339"/>
      <c r="G16" s="339"/>
      <c r="H16" s="339"/>
      <c r="I16" s="340"/>
      <c r="J16" s="340"/>
      <c r="K16" s="341"/>
    </row>
    <row r="17" spans="2:8" ht="17.25">
      <c r="B17" s="224"/>
      <c r="C17" s="224"/>
      <c r="D17" s="224"/>
      <c r="E17" s="224"/>
      <c r="F17" s="224"/>
      <c r="G17" s="224"/>
      <c r="H17" s="224"/>
    </row>
    <row r="18" spans="2:11" ht="17.25">
      <c r="B18" s="332" t="s">
        <v>224</v>
      </c>
      <c r="C18" s="333"/>
      <c r="D18" s="333"/>
      <c r="E18" s="333"/>
      <c r="F18" s="333"/>
      <c r="G18" s="333"/>
      <c r="H18" s="333"/>
      <c r="I18" s="334"/>
      <c r="J18" s="334"/>
      <c r="K18" s="320"/>
    </row>
    <row r="19" spans="2:11" ht="17.25">
      <c r="B19" s="335" t="s">
        <v>225</v>
      </c>
      <c r="C19" s="336"/>
      <c r="D19" s="336"/>
      <c r="E19" s="336"/>
      <c r="F19" s="336"/>
      <c r="G19" s="336"/>
      <c r="H19" s="336"/>
      <c r="I19" s="337"/>
      <c r="J19" s="337"/>
      <c r="K19" s="323"/>
    </row>
    <row r="20" spans="2:11" ht="17.25">
      <c r="B20" s="335" t="s">
        <v>226</v>
      </c>
      <c r="C20" s="337"/>
      <c r="D20" s="337"/>
      <c r="E20" s="337"/>
      <c r="F20" s="337"/>
      <c r="G20" s="337"/>
      <c r="H20" s="337"/>
      <c r="I20" s="337"/>
      <c r="J20" s="337"/>
      <c r="K20" s="323"/>
    </row>
    <row r="21" spans="2:11" ht="17.25">
      <c r="B21" s="335" t="s">
        <v>227</v>
      </c>
      <c r="C21" s="337"/>
      <c r="D21" s="337"/>
      <c r="E21" s="337"/>
      <c r="F21" s="337"/>
      <c r="G21" s="337"/>
      <c r="H21" s="337"/>
      <c r="I21" s="337"/>
      <c r="J21" s="337"/>
      <c r="K21" s="323"/>
    </row>
    <row r="22" spans="2:11" ht="17.25">
      <c r="B22" s="335" t="s">
        <v>228</v>
      </c>
      <c r="C22" s="337"/>
      <c r="D22" s="337"/>
      <c r="E22" s="337"/>
      <c r="F22" s="337"/>
      <c r="G22" s="337"/>
      <c r="H22" s="337"/>
      <c r="I22" s="337"/>
      <c r="J22" s="337"/>
      <c r="K22" s="323"/>
    </row>
    <row r="23" spans="2:11" ht="17.25">
      <c r="B23" s="335" t="s">
        <v>229</v>
      </c>
      <c r="C23" s="337"/>
      <c r="D23" s="337"/>
      <c r="E23" s="337"/>
      <c r="F23" s="337"/>
      <c r="G23" s="337"/>
      <c r="H23" s="337"/>
      <c r="I23" s="337"/>
      <c r="J23" s="337"/>
      <c r="K23" s="323"/>
    </row>
    <row r="24" spans="2:11" ht="17.25">
      <c r="B24" s="335" t="s">
        <v>230</v>
      </c>
      <c r="C24" s="337"/>
      <c r="D24" s="337"/>
      <c r="E24" s="337"/>
      <c r="F24" s="337"/>
      <c r="G24" s="337"/>
      <c r="H24" s="337"/>
      <c r="I24" s="337"/>
      <c r="J24" s="337"/>
      <c r="K24" s="323"/>
    </row>
    <row r="25" spans="2:11" ht="17.25">
      <c r="B25" s="335" t="s">
        <v>231</v>
      </c>
      <c r="C25" s="337"/>
      <c r="D25" s="337"/>
      <c r="E25" s="337"/>
      <c r="F25" s="337"/>
      <c r="G25" s="337"/>
      <c r="H25" s="337"/>
      <c r="I25" s="337"/>
      <c r="J25" s="337"/>
      <c r="K25" s="323"/>
    </row>
    <row r="26" spans="2:11" ht="17.25">
      <c r="B26" s="335" t="s">
        <v>232</v>
      </c>
      <c r="C26" s="337"/>
      <c r="D26" s="337"/>
      <c r="E26" s="337"/>
      <c r="F26" s="337"/>
      <c r="G26" s="337"/>
      <c r="H26" s="337"/>
      <c r="I26" s="337"/>
      <c r="J26" s="337"/>
      <c r="K26" s="323"/>
    </row>
    <row r="27" spans="2:11" ht="17.25">
      <c r="B27" s="335" t="s">
        <v>233</v>
      </c>
      <c r="C27" s="337"/>
      <c r="D27" s="337"/>
      <c r="E27" s="337"/>
      <c r="F27" s="337"/>
      <c r="G27" s="337"/>
      <c r="H27" s="337"/>
      <c r="I27" s="337"/>
      <c r="J27" s="337"/>
      <c r="K27" s="323"/>
    </row>
    <row r="28" spans="2:11" ht="17.25">
      <c r="B28" s="338" t="s">
        <v>234</v>
      </c>
      <c r="C28" s="340"/>
      <c r="D28" s="340"/>
      <c r="E28" s="340"/>
      <c r="F28" s="340"/>
      <c r="G28" s="340"/>
      <c r="H28" s="340"/>
      <c r="I28" s="340"/>
      <c r="J28" s="340"/>
      <c r="K28" s="341"/>
    </row>
    <row r="29" ht="17.25">
      <c r="B29" s="224"/>
    </row>
    <row r="30" spans="2:11" ht="17.25">
      <c r="B30" s="342" t="s">
        <v>235</v>
      </c>
      <c r="C30" s="343"/>
      <c r="D30" s="343"/>
      <c r="E30" s="343"/>
      <c r="F30" s="343"/>
      <c r="G30" s="343"/>
      <c r="H30" s="343"/>
      <c r="I30" s="343"/>
      <c r="J30" s="343"/>
      <c r="K30" s="344"/>
    </row>
    <row r="31" ht="17.25">
      <c r="B31" s="224"/>
    </row>
    <row r="32" ht="17.25">
      <c r="B32" s="224"/>
    </row>
  </sheetData>
  <sheetProtection/>
  <mergeCells count="2">
    <mergeCell ref="B10:J10"/>
    <mergeCell ref="B3:C3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Računovodstvo</cp:lastModifiedBy>
  <cp:lastPrinted>2023-09-29T07:19:13Z</cp:lastPrinted>
  <dcterms:created xsi:type="dcterms:W3CDTF">2003-07-09T14:53:12Z</dcterms:created>
  <dcterms:modified xsi:type="dcterms:W3CDTF">2023-09-29T08:22:13Z</dcterms:modified>
  <cp:category/>
  <cp:version/>
  <cp:contentType/>
  <cp:contentStatus/>
</cp:coreProperties>
</file>