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0"/>
  </bookViews>
  <sheets>
    <sheet name="RASHODI" sheetId="1" r:id="rId1"/>
    <sheet name="PLAN PRIHODA" sheetId="2" r:id="rId2"/>
    <sheet name="OPĆI DIO" sheetId="3" r:id="rId3"/>
    <sheet name="OBJAŠNJENJA PROMJENA" sheetId="4" r:id="rId4"/>
  </sheets>
  <definedNames>
    <definedName name="_xlnm.Print_Titles">'RASHODI'!$29:$29</definedName>
    <definedName name="_xlnm.Print_Area" localSheetId="1">'PLAN PRIHODA'!$A$1:$J$27</definedName>
    <definedName name="_xlnm.Print_Area" localSheetId="0">'RASHODI'!$A$1:$AI$403</definedName>
  </definedNames>
  <calcPr fullCalcOnLoad="1"/>
</workbook>
</file>

<file path=xl/sharedStrings.xml><?xml version="1.0" encoding="utf-8"?>
<sst xmlns="http://schemas.openxmlformats.org/spreadsheetml/2006/main" count="657" uniqueCount="236">
  <si>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</si>
  <si>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</si>
  <si>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</si>
  <si>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</si>
  <si>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</si>
  <si>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</si>
  <si>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</si>
  <si>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</si>
  <si>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</si>
  <si>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</si>
  <si>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</si>
  <si>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</si>
  <si>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</si>
  <si>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</si>
  <si>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</si>
  <si>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</si>
  <si>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</si>
  <si>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</si>
  <si>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</si>
  <si>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</si>
  <si>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</si>
  <si>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</si>
  <si>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</si>
  <si>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</si>
  <si>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</si>
  <si>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</si>
  <si>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</si>
  <si>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</si>
  <si>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</si>
  <si>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</si>
  <si>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</si>
  <si>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</si>
  <si>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</si>
  <si>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</si>
  <si>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</si>
  <si>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</si>
  <si>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</si>
  <si>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</si>
  <si>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</si>
  <si>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</si>
  <si>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</si>
  <si>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</si>
  <si>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</si>
  <si>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</si>
  <si>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</si>
  <si>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</si>
  <si>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</si>
  <si>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</si>
  <si>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</si>
  <si>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</si>
  <si>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</si>
  <si>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</si>
  <si>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</si>
  <si>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</si>
  <si>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</si>
  <si>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</si>
  <si>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</si>
  <si>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</si>
  <si>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</si>
  <si>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</si>
  <si>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</si>
  <si>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</si>
  <si>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</si>
  <si>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</si>
  <si>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</si>
  <si>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</si>
  <si>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</si>
  <si>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</si>
  <si>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</si>
  <si>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>Prihodi za posebne namjene:SOCIJANI PROGRAM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</si>
  <si>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</si>
  <si>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</si>
  <si>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</si>
  <si>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</si>
  <si>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</si>
  <si>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</si>
  <si>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</si>
  <si>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</si>
  <si>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materijalni rashodi</t>
  </si>
  <si>
    <t>namirnice</t>
  </si>
  <si>
    <t>UKUPNO A/Tpr./Kpr.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</si>
  <si>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</si>
  <si>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</si>
  <si>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</si>
  <si>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</si>
  <si>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</si>
  <si>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</si>
  <si>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</si>
  <si>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</si>
  <si>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UKUPNO</t>
  </si>
  <si>
    <t>Opći prihodi i primici</t>
  </si>
  <si>
    <t>Prihodi za posebne namjene</t>
  </si>
  <si>
    <t xml:space="preserve">Donacije </t>
  </si>
  <si>
    <t>Ukupno (po izvorima)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</si>
  <si>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</si>
  <si>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</si>
  <si>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</si>
  <si>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</si>
  <si>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</si>
  <si>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</si>
  <si>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</si>
  <si>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</si>
  <si>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</si>
  <si>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</si>
  <si>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</si>
  <si>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</si>
  <si>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</si>
  <si>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</si>
  <si>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</si>
  <si>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</si>
  <si>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</si>
  <si>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</si>
  <si>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</si>
  <si>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</si>
  <si>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</si>
  <si>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</si>
  <si>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</si>
  <si>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</si>
  <si>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</si>
  <si>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</si>
  <si>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</si>
  <si>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</si>
  <si>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</si>
  <si>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</si>
  <si>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 xml:space="preserve"> AKTIVNOST:            ZAJEDNO DO ZNANJA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</si>
  <si>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</si>
  <si>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</si>
  <si>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</si>
  <si>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</si>
  <si>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</si>
  <si>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</si>
  <si>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</si>
  <si>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</si>
  <si>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</si>
  <si>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</si>
  <si>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</si>
  <si>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</si>
  <si>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</si>
  <si>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</si>
  <si>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</si>
  <si>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</si>
  <si>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</si>
  <si>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</si>
  <si>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</si>
  <si>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</si>
  <si>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</si>
  <si>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</si>
  <si>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</si>
  <si>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</si>
  <si>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</si>
  <si>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63612-PLAĆE MZOŠ</t>
  </si>
  <si>
    <t>63612-TEKUĆE POMOĆI IZ DRŽAVNOG PRORAČUNA</t>
  </si>
  <si>
    <t>Voditelj računovodstva</t>
  </si>
  <si>
    <t>Ravnateljica</t>
  </si>
  <si>
    <t xml:space="preserve">Prihodi s naslova osiguranja, refundacija šteta </t>
  </si>
  <si>
    <t>2022.</t>
  </si>
  <si>
    <t>Ukupno prihodi i primici za 2022.</t>
  </si>
  <si>
    <t>Škola za odgoj i obrazovanje_Pula</t>
  </si>
  <si>
    <t>Plan 2022.</t>
  </si>
  <si>
    <t>Ostali prihodi_Šparoga</t>
  </si>
  <si>
    <t xml:space="preserve"> AKTIVNOST:A402001  DECENTRALIZIRANE FUNKCIJE OSNOVNOŠKOLSKOG OBRAZOVANJA</t>
  </si>
  <si>
    <t>AKTIVNOST:  A403002: PRODUŽENI BORAVAK U OSNOVNIM ŠKOLAMA</t>
  </si>
  <si>
    <t xml:space="preserve"> AKTIVNOST:  A403005 REDOVNI PROGRAM ODGOJA I OBRAZOVANJA</t>
  </si>
  <si>
    <t>Ostali prihodi Šparoga</t>
  </si>
  <si>
    <t>Prihodi od sufinanciranja cijene usluga ŠOO</t>
  </si>
  <si>
    <t>Tekuće pomoći iz drž.proračuna</t>
  </si>
  <si>
    <t>Pomoći iz žup.proračuna ŠOO</t>
  </si>
  <si>
    <t>Pomoći iz opć.proračuna za ŠOO</t>
  </si>
  <si>
    <t>Pomoći iz gradskih proračuna</t>
  </si>
  <si>
    <t>Donacije od fizičkih i pravnih osoba</t>
  </si>
  <si>
    <t>Projekt Erazmus ŠOO T403001</t>
  </si>
  <si>
    <t>Projekt Klik ŠOO T403008</t>
  </si>
  <si>
    <t>Prihodi od sufinanciranja cijene usluge</t>
  </si>
  <si>
    <t>Pomoći iz žup.proračuna</t>
  </si>
  <si>
    <t>Pomoći iz opć.proračuna</t>
  </si>
  <si>
    <t>Prihodi s naslova osiguranja_ref.šteta</t>
  </si>
  <si>
    <t>Višak 2021. (HZZ pomoći)</t>
  </si>
  <si>
    <t>Prihodi od nefinancijske imovine</t>
  </si>
  <si>
    <t>Prijedlog plana     
za 2022.</t>
  </si>
  <si>
    <t>Materijalni rashodi</t>
  </si>
  <si>
    <t>Marenda i produženi boravak</t>
  </si>
  <si>
    <r>
      <t>_</t>
    </r>
    <r>
      <rPr>
        <u val="single"/>
        <sz val="12"/>
        <rFont val="Times New Roman"/>
        <family val="1"/>
      </rPr>
      <t>_Marijo Vujica_</t>
    </r>
    <r>
      <rPr>
        <sz val="12"/>
        <rFont val="Times New Roman"/>
        <family val="1"/>
      </rPr>
      <t>_______________________</t>
    </r>
  </si>
  <si>
    <r>
      <t>_</t>
    </r>
    <r>
      <rPr>
        <u val="single"/>
        <sz val="12"/>
        <rFont val="Times New Roman"/>
        <family val="1"/>
      </rPr>
      <t>_Višnja Popović__________________</t>
    </r>
  </si>
  <si>
    <t>63622-KAPITALNE POMOĆI IZ DRŽAVNOG PRORAČUNA</t>
  </si>
  <si>
    <t>72111-PRIHODI OD NEFIN.IMOVINE</t>
  </si>
  <si>
    <t>63813-TEKUĆE POMOĆI OD PROR.KOR.DRUGOG PROR.</t>
  </si>
  <si>
    <t>PRIJEDLOG REBALANSA ZA 2022. GODINU</t>
  </si>
  <si>
    <t>Prihodi od pruženih usluga (odluka o raspodjeli 3.1.77)</t>
  </si>
  <si>
    <t>Prihodi od sufinanciranja cijene usluge (odluka o raspodjeli 4.1.85)</t>
  </si>
  <si>
    <t>Pomoći iz drž.proračuna (odluka o raspodjeli 5.1.185)</t>
  </si>
  <si>
    <t>Pomoći iz gradskog proračuna (odluka o raspodjeli 5.1.186)</t>
  </si>
  <si>
    <t>Pomoći iz opć.proračuna (odluka o raspodjeli 5.1.187)</t>
  </si>
  <si>
    <t>Projekt Klik (odluka o raspodjeli 5.1.253)</t>
  </si>
  <si>
    <t>Višak 2021. (HZZ pomoći (odluka o raspodjeli 5.1.188)</t>
  </si>
  <si>
    <t>Grad Pula Zajedno do znanja 4 šk.2022/23</t>
  </si>
  <si>
    <t>Prijedlog plana     
za 2023.</t>
  </si>
  <si>
    <t>Rebalans proračuna 2022.</t>
  </si>
  <si>
    <t>Troškovi sudskih postupaka</t>
  </si>
  <si>
    <t>Financijski rashodi</t>
  </si>
  <si>
    <t>Bankarske usluge i usluge platnog prometa</t>
  </si>
  <si>
    <t>Aktualni plan</t>
  </si>
  <si>
    <t>Višak u iznosu od 86.815 nije raspoređen u plan za 2022' nego je predviđen kao rashod u 2023'god.</t>
  </si>
  <si>
    <t>Ukupno u aktivnom planu</t>
  </si>
  <si>
    <t>Prijedlog rebalansa</t>
  </si>
  <si>
    <t>Aktivan plan 2022.</t>
  </si>
  <si>
    <t>Prihodi od sufinanciranja cijene usluga;izvor: 4.1.31_Umanjeni su rashodi za usluge i uvećani rashodi za materijal i energiju.</t>
  </si>
  <si>
    <t>Pomoći iz opć.pr. Za ŠOO;izvor:5.1.60_Umanjeni su rashodi za nefinancijsku imovinu i uvećani za uslugu prijevoza.</t>
  </si>
  <si>
    <t>Pomoći iz gr.pr. za ŠOO;izvor 5.1.71_Uvećani su prihodi i usklađeni s očekivanim prihodima i za isti iznos uvećan je rashod za prijevoz učenika.</t>
  </si>
  <si>
    <t>Erasmus+;izvor 5.1.200_Umanjeni su rashodi za materijal i sirovine i uvećani rashodi za službena putovanja, jer je predviđeno dodatno putovanje s učenicima u Njemačku.</t>
  </si>
  <si>
    <t>Plan za 2022</t>
  </si>
  <si>
    <t>Rebalans 2022</t>
  </si>
  <si>
    <t>Klik ŠOO;izvor:5.1.231_Ostvareni su i očekuju se dodatne uplate iz projekta i s njim su povezani povećani izdaci za službena putovanja</t>
  </si>
  <si>
    <t>Za pomoćnike u nastavi umanjen je iznos za plaće i uvećani su ostali rashodi za zaposlene zbog potrebe isplate regresa za novozaposlene pomoćnike i usklađen je iznos s novim dogovorenim iznosima za Božićnice i darove za djecu. Isto tako uvećane su naknade za trošak prijevoza na posao. Ukupan iznos za pomoćnike u nastavi je iz tih razloga uvećan.</t>
  </si>
  <si>
    <t>Administrativno,tehničko i stručno osoblje;izvor:5.1.58; umanjeni su izdaci za redovne plaće i uvećani izdaci za naknadu troška prijevoza. Imamo povećani broj djelatnika koji ostvaruju pravo na naknadu prijevoza po km. Ostali rashodi usklađeni su s novim promjenama u TKU.</t>
  </si>
  <si>
    <t>Ukupno:</t>
  </si>
  <si>
    <t>Uvećan je iznos za naknadu troška prijevoza zaposlenima, jer je u PB zaposlena osoba koja putuje iz Labina i ostvaruje pravo na naknadu prijevoza po km. Usklađeni su i ostali rashodi prema novom TKU.</t>
  </si>
  <si>
    <t>Pomoći iz drž.proračuna za ŠOO;izvor:5.1.58_Uvećani su prihodi jer očekujemo dodatne uplate iz drž.proračuna za trošak prijevoza učenika i s tim su povezani rashodi za isto. Škola nema nove sudske postupke te su realizirani rashodi uključeni u novi prijedlog rebalansa.</t>
  </si>
  <si>
    <t>Projekt Erasmus višak 2021</t>
  </si>
  <si>
    <t>Projekt Klik višak 2021</t>
  </si>
  <si>
    <t>Višak 2021. (bez viškova iz projektata)</t>
  </si>
  <si>
    <t>Ukupan višak 2021.</t>
  </si>
  <si>
    <t>Projekt Erasmus_prihodi 2022</t>
  </si>
  <si>
    <t>Projekt Klik_prihodi 2022</t>
  </si>
  <si>
    <t>63211-POTPORE OD MEĐUNARODNIH ORGANIZACIJA_VIŠAK ERASMUS 2021</t>
  </si>
  <si>
    <t>63813-TEKUĆE POMOĆI OD PROR.KOR.DRUGOG PROR._VIŠAK KLIK 2021</t>
  </si>
  <si>
    <t>Odluka o raspodjeli rezultata_višak 2021</t>
  </si>
  <si>
    <t>Višak 2021.(bez viškova iz projekta)</t>
  </si>
  <si>
    <t>Decentralizirana sredstva</t>
  </si>
  <si>
    <t>67111-PRIHODI IZ PRORAČUNA GRADA PULA_POMOĆNICI EU PROJEKT</t>
  </si>
  <si>
    <t>Pomoćnici u nastavi_EU projekt</t>
  </si>
  <si>
    <t>Grad Pula Zajedno do znanja 3 šk.2021/22 Opći prihodi i primici; Izvor:1.1.01</t>
  </si>
  <si>
    <t>Zajedno do znanja 3 šk.2021/22_EU projekt; Izvor:5.1.149</t>
  </si>
  <si>
    <t>RASHODI ZA NABAVU POIZVEDENE DUG.IM.</t>
  </si>
  <si>
    <t>Knjige,umj.djela i ostalo</t>
  </si>
  <si>
    <t>Knjige</t>
  </si>
  <si>
    <t>KLASA: 400-02/22-01/02  URBROJ:2168/01-55-58-22-01    Pula, 03.11.2022.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</si>
</sst>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  <numFmt numFmtId="174" formatCode="&quot;Da&quot;;&quot;Da&quot;;&quot;Ne&quot;"/>
    <numFmt numFmtId="175" formatCode="&quot;Uključeno&quot;;&quot;Uključeno&quot;;&quot;Isključeno&quot;"/>
    <numFmt numFmtId="176" formatCode="[$¥€-2]\ #,##0.00_);[Red]\([$€-2]\ #,##0.00\)"/>
  </numFmts>
  <fonts count="66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0" fillId="0" borderId="10" xfId="0" applyFont="1" applyBorder="1" applyAlignment="1" quotePrefix="1">
      <alignment horizontal="left" wrapText="1"/>
    </xf>
    <xf numFmtId="0" fontId="20" fillId="0" borderId="11" xfId="0" applyFont="1" applyBorder="1" applyAlignment="1" quotePrefix="1">
      <alignment horizontal="left" wrapText="1"/>
    </xf>
    <xf numFmtId="0" fontId="20" fillId="0" borderId="11" xfId="0" applyFont="1" applyBorder="1" applyAlignment="1" quotePrefix="1">
      <alignment horizontal="center" wrapText="1"/>
    </xf>
    <xf numFmtId="0" fontId="20" fillId="0" borderId="11" xfId="0" applyNumberFormat="1" applyFont="1" applyFill="1" applyBorder="1" applyAlignment="1" applyProtection="1" quotePrefix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0" fillId="0" borderId="12" xfId="0" applyNumberFormat="1" applyFont="1" applyBorder="1" applyAlignment="1">
      <alignment horizontal="right"/>
    </xf>
    <xf numFmtId="3" fontId="20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2" fillId="0" borderId="11" xfId="0" applyNumberFormat="1" applyFont="1" applyFill="1" applyBorder="1" applyAlignment="1" applyProtection="1">
      <alignment wrapText="1"/>
      <protection/>
    </xf>
    <xf numFmtId="0" fontId="20" fillId="0" borderId="11" xfId="0" applyFont="1" applyBorder="1" applyAlignment="1" quotePrefix="1">
      <alignment horizontal="left"/>
    </xf>
    <xf numFmtId="0" fontId="20" fillId="0" borderId="11" xfId="0" applyNumberFormat="1" applyFont="1" applyFill="1" applyBorder="1" applyAlignment="1" applyProtection="1">
      <alignment wrapText="1"/>
      <protection/>
    </xf>
    <xf numFmtId="0" fontId="22" fillId="0" borderId="11" xfId="0" applyNumberFormat="1" applyFont="1" applyFill="1" applyBorder="1" applyAlignment="1" applyProtection="1">
      <alignment horizontal="center" wrapText="1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5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" fontId="11" fillId="33" borderId="19" xfId="0" applyNumberFormat="1" applyFont="1" applyFill="1" applyBorder="1" applyAlignment="1">
      <alignment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6" xfId="0" applyNumberFormat="1" applyFont="1" applyFill="1" applyBorder="1" applyAlignment="1">
      <alignment horizontal="right"/>
    </xf>
    <xf numFmtId="3" fontId="11" fillId="33" borderId="27" xfId="0" applyNumberFormat="1" applyFon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3" fontId="16" fillId="33" borderId="19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21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wrapText="1"/>
    </xf>
    <xf numFmtId="1" fontId="11" fillId="33" borderId="19" xfId="0" applyNumberFormat="1" applyFont="1" applyFill="1" applyBorder="1" applyAlignment="1">
      <alignment horizontal="right"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 quotePrefix="1">
      <alignment horizontal="left"/>
    </xf>
    <xf numFmtId="3" fontId="2" fillId="33" borderId="3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3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 quotePrefix="1">
      <alignment horizontal="left"/>
    </xf>
    <xf numFmtId="0" fontId="3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/>
    </xf>
    <xf numFmtId="0" fontId="3" fillId="34" borderId="19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 wrapText="1"/>
    </xf>
    <xf numFmtId="0" fontId="3" fillId="34" borderId="19" xfId="0" applyNumberFormat="1" applyFont="1" applyFill="1" applyBorder="1" applyAlignment="1">
      <alignment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left" vertical="center" wrapText="1"/>
    </xf>
    <xf numFmtId="0" fontId="27" fillId="35" borderId="36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left" vertical="center" wrapText="1"/>
    </xf>
    <xf numFmtId="0" fontId="27" fillId="35" borderId="34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3" fillId="12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29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2" borderId="38" xfId="0" applyNumberFormat="1" applyFont="1" applyFill="1" applyBorder="1" applyAlignment="1">
      <alignment horizontal="center" vertical="center" wrapText="1"/>
    </xf>
    <xf numFmtId="3" fontId="4" fillId="12" borderId="38" xfId="0" applyNumberFormat="1" applyFont="1" applyFill="1" applyBorder="1" applyAlignment="1">
      <alignment horizontal="center" vertical="center" wrapText="1" readingOrder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1" fontId="11" fillId="33" borderId="39" xfId="0" applyNumberFormat="1" applyFont="1" applyFill="1" applyBorder="1" applyAlignment="1">
      <alignment horizontal="left" vertical="center"/>
    </xf>
    <xf numFmtId="0" fontId="12" fillId="36" borderId="4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41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vertical="center" wrapText="1"/>
    </xf>
    <xf numFmtId="0" fontId="12" fillId="12" borderId="25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left" vertical="center" wrapText="1"/>
    </xf>
    <xf numFmtId="0" fontId="27" fillId="39" borderId="39" xfId="0" applyFont="1" applyFill="1" applyBorder="1" applyAlignment="1">
      <alignment horizontal="center" vertical="center"/>
    </xf>
    <xf numFmtId="0" fontId="27" fillId="39" borderId="39" xfId="0" applyFont="1" applyFill="1" applyBorder="1" applyAlignment="1">
      <alignment horizontal="left" vertical="center" wrapText="1"/>
    </xf>
    <xf numFmtId="0" fontId="27" fillId="39" borderId="19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left" vertical="center" wrapText="1"/>
    </xf>
    <xf numFmtId="0" fontId="4" fillId="33" borderId="43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 vertical="center" wrapText="1" readingOrder="1"/>
    </xf>
    <xf numFmtId="3" fontId="5" fillId="12" borderId="19" xfId="0" applyNumberFormat="1" applyFont="1" applyFill="1" applyBorder="1" applyAlignment="1">
      <alignment horizontal="center" vertical="center" wrapText="1" readingOrder="1"/>
    </xf>
    <xf numFmtId="3" fontId="5" fillId="12" borderId="19" xfId="0" applyNumberFormat="1" applyFont="1" applyFill="1" applyBorder="1" applyAlignment="1">
      <alignment horizontal="center" vertical="center" wrapText="1" readingOrder="1"/>
    </xf>
    <xf numFmtId="3" fontId="4" fillId="12" borderId="19" xfId="0" applyNumberFormat="1" applyFont="1" applyFill="1" applyBorder="1" applyAlignment="1">
      <alignment horizontal="center" vertical="center" wrapText="1"/>
    </xf>
    <xf numFmtId="3" fontId="6" fillId="12" borderId="19" xfId="0" applyNumberFormat="1" applyFont="1" applyFill="1" applyBorder="1" applyAlignment="1">
      <alignment horizontal="center" vertical="center" wrapText="1" readingOrder="1"/>
    </xf>
    <xf numFmtId="0" fontId="3" fillId="16" borderId="19" xfId="0" applyNumberFormat="1" applyFont="1" applyFill="1" applyBorder="1" applyAlignment="1">
      <alignment horizontal="center"/>
    </xf>
    <xf numFmtId="0" fontId="4" fillId="16" borderId="19" xfId="0" applyNumberFormat="1" applyFont="1" applyFill="1" applyBorder="1" applyAlignment="1">
      <alignment/>
    </xf>
    <xf numFmtId="3" fontId="2" fillId="16" borderId="19" xfId="0" applyNumberFormat="1" applyFont="1" applyFill="1" applyBorder="1" applyAlignment="1">
      <alignment/>
    </xf>
    <xf numFmtId="3" fontId="4" fillId="12" borderId="37" xfId="0" applyNumberFormat="1" applyFont="1" applyFill="1" applyBorder="1" applyAlignment="1">
      <alignment horizontal="center" vertical="center" wrapText="1"/>
    </xf>
    <xf numFmtId="3" fontId="4" fillId="12" borderId="44" xfId="0" applyNumberFormat="1" applyFont="1" applyFill="1" applyBorder="1" applyAlignment="1">
      <alignment horizontal="center" vertical="center" wrapText="1" readingOrder="1"/>
    </xf>
    <xf numFmtId="3" fontId="4" fillId="12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2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1" fontId="11" fillId="33" borderId="47" xfId="0" applyNumberFormat="1" applyFont="1" applyFill="1" applyBorder="1" applyAlignment="1">
      <alignment horizontal="left" vertical="center" wrapText="1"/>
    </xf>
    <xf numFmtId="1" fontId="11" fillId="33" borderId="48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3" fontId="2" fillId="34" borderId="19" xfId="0" applyNumberFormat="1" applyFont="1" applyFill="1" applyBorder="1" applyAlignment="1">
      <alignment wrapText="1"/>
    </xf>
    <xf numFmtId="0" fontId="4" fillId="34" borderId="19" xfId="0" applyNumberFormat="1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0" fontId="4" fillId="34" borderId="19" xfId="0" applyNumberFormat="1" applyFont="1" applyFill="1" applyBorder="1" applyAlignment="1">
      <alignment wrapText="1"/>
    </xf>
    <xf numFmtId="0" fontId="3" fillId="34" borderId="19" xfId="0" applyNumberFormat="1" applyFont="1" applyFill="1" applyBorder="1" applyAlignment="1" quotePrefix="1">
      <alignment horizontal="left"/>
    </xf>
    <xf numFmtId="0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left"/>
    </xf>
    <xf numFmtId="3" fontId="7" fillId="34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left"/>
    </xf>
    <xf numFmtId="3" fontId="7" fillId="34" borderId="12" xfId="0" applyNumberFormat="1" applyFont="1" applyFill="1" applyBorder="1" applyAlignment="1">
      <alignment horizontal="right"/>
    </xf>
    <xf numFmtId="3" fontId="7" fillId="34" borderId="12" xfId="0" applyNumberFormat="1" applyFont="1" applyFill="1" applyBorder="1" applyAlignment="1">
      <alignment horizontal="right" wrapText="1"/>
    </xf>
    <xf numFmtId="3" fontId="2" fillId="12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11" fillId="33" borderId="49" xfId="0" applyNumberFormat="1" applyFont="1" applyFill="1" applyBorder="1" applyAlignment="1">
      <alignment horizontal="right"/>
    </xf>
    <xf numFmtId="3" fontId="12" fillId="33" borderId="49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vertical="center"/>
    </xf>
    <xf numFmtId="3" fontId="26" fillId="33" borderId="12" xfId="0" applyNumberFormat="1" applyFont="1" applyFill="1" applyBorder="1" applyAlignment="1">
      <alignment horizontal="right"/>
    </xf>
    <xf numFmtId="0" fontId="3" fillId="34" borderId="12" xfId="0" applyNumberFormat="1" applyFont="1" applyFill="1" applyBorder="1" applyAlignment="1" quotePrefix="1">
      <alignment horizontal="left"/>
    </xf>
    <xf numFmtId="0" fontId="3" fillId="34" borderId="12" xfId="0" applyNumberFormat="1" applyFont="1" applyFill="1" applyBorder="1" applyAlignment="1" quotePrefix="1">
      <alignment horizontal="left"/>
    </xf>
    <xf numFmtId="0" fontId="3" fillId="34" borderId="19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wrapText="1"/>
    </xf>
    <xf numFmtId="3" fontId="7" fillId="34" borderId="19" xfId="0" applyNumberFormat="1" applyFont="1" applyFill="1" applyBorder="1" applyAlignment="1">
      <alignment wrapText="1"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left"/>
    </xf>
    <xf numFmtId="3" fontId="2" fillId="34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wrapText="1"/>
    </xf>
    <xf numFmtId="1" fontId="11" fillId="33" borderId="39" xfId="0" applyNumberFormat="1" applyFont="1" applyFill="1" applyBorder="1" applyAlignment="1">
      <alignment horizontal="left" vertical="center" wrapText="1"/>
    </xf>
    <xf numFmtId="3" fontId="2" fillId="33" borderId="38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left"/>
    </xf>
    <xf numFmtId="3" fontId="2" fillId="33" borderId="35" xfId="0" applyNumberFormat="1" applyFont="1" applyFill="1" applyBorder="1" applyAlignment="1">
      <alignment horizontal="right" wrapText="1"/>
    </xf>
    <xf numFmtId="3" fontId="2" fillId="33" borderId="35" xfId="0" applyNumberFormat="1" applyFont="1" applyFill="1" applyBorder="1" applyAlignment="1">
      <alignment horizontal="right"/>
    </xf>
    <xf numFmtId="0" fontId="3" fillId="12" borderId="50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3" fontId="4" fillId="12" borderId="16" xfId="0" applyNumberFormat="1" applyFont="1" applyFill="1" applyBorder="1" applyAlignment="1">
      <alignment horizontal="center" vertical="center" wrapText="1" readingOrder="1"/>
    </xf>
    <xf numFmtId="3" fontId="4" fillId="12" borderId="16" xfId="0" applyNumberFormat="1" applyFont="1" applyFill="1" applyBorder="1" applyAlignment="1">
      <alignment horizontal="center" vertical="center" wrapText="1"/>
    </xf>
    <xf numFmtId="0" fontId="3" fillId="12" borderId="38" xfId="0" applyNumberFormat="1" applyFont="1" applyFill="1" applyBorder="1" applyAlignment="1">
      <alignment/>
    </xf>
    <xf numFmtId="3" fontId="4" fillId="12" borderId="38" xfId="0" applyNumberFormat="1" applyFont="1" applyFill="1" applyBorder="1" applyAlignment="1">
      <alignment horizontal="center" vertical="center" wrapText="1" readingOrder="1"/>
    </xf>
    <xf numFmtId="3" fontId="4" fillId="12" borderId="21" xfId="0" applyNumberFormat="1" applyFont="1" applyFill="1" applyBorder="1" applyAlignment="1">
      <alignment horizontal="center" vertical="center" wrapText="1"/>
    </xf>
    <xf numFmtId="3" fontId="4" fillId="12" borderId="51" xfId="0" applyNumberFormat="1" applyFont="1" applyFill="1" applyBorder="1" applyAlignment="1">
      <alignment horizontal="center" vertical="center" wrapText="1" readingOrder="1"/>
    </xf>
    <xf numFmtId="3" fontId="4" fillId="12" borderId="22" xfId="0" applyNumberFormat="1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3" fontId="11" fillId="33" borderId="25" xfId="0" applyNumberFormat="1" applyFont="1" applyFill="1" applyBorder="1" applyAlignment="1">
      <alignment horizontal="right"/>
    </xf>
    <xf numFmtId="0" fontId="0" fillId="40" borderId="0" xfId="0" applyFont="1" applyFill="1" applyAlignment="1">
      <alignment vertical="center" wrapText="1"/>
    </xf>
    <xf numFmtId="0" fontId="0" fillId="40" borderId="0" xfId="0" applyFont="1" applyFill="1" applyAlignment="1">
      <alignment vertical="center"/>
    </xf>
    <xf numFmtId="0" fontId="0" fillId="40" borderId="0" xfId="0" applyFont="1" applyFill="1" applyAlignment="1">
      <alignment horizontal="right" vertical="center"/>
    </xf>
    <xf numFmtId="3" fontId="7" fillId="11" borderId="19" xfId="0" applyNumberFormat="1" applyFont="1" applyFill="1" applyBorder="1" applyAlignment="1">
      <alignment/>
    </xf>
    <xf numFmtId="3" fontId="7" fillId="11" borderId="12" xfId="0" applyNumberFormat="1" applyFont="1" applyFill="1" applyBorder="1" applyAlignment="1">
      <alignment horizontal="right"/>
    </xf>
    <xf numFmtId="3" fontId="7" fillId="11" borderId="12" xfId="0" applyNumberFormat="1" applyFont="1" applyFill="1" applyBorder="1" applyAlignment="1">
      <alignment horizontal="right" wrapText="1"/>
    </xf>
    <xf numFmtId="3" fontId="7" fillId="11" borderId="12" xfId="0" applyNumberFormat="1" applyFont="1" applyFill="1" applyBorder="1" applyAlignment="1">
      <alignment horizontal="right" vertical="center" wrapText="1"/>
    </xf>
    <xf numFmtId="3" fontId="7" fillId="11" borderId="12" xfId="0" applyNumberFormat="1" applyFont="1" applyFill="1" applyBorder="1" applyAlignment="1">
      <alignment vertical="center"/>
    </xf>
    <xf numFmtId="3" fontId="10" fillId="11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 horizontal="left" vertical="center"/>
    </xf>
    <xf numFmtId="3" fontId="2" fillId="12" borderId="17" xfId="0" applyNumberFormat="1" applyFont="1" applyFill="1" applyBorder="1" applyAlignment="1">
      <alignment horizontal="center" vertical="center" wrapText="1"/>
    </xf>
    <xf numFmtId="4" fontId="2" fillId="33" borderId="5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11" borderId="10" xfId="0" applyNumberFormat="1" applyFont="1" applyFill="1" applyBorder="1" applyAlignment="1">
      <alignment/>
    </xf>
    <xf numFmtId="3" fontId="7" fillId="19" borderId="12" xfId="0" applyNumberFormat="1" applyFont="1" applyFill="1" applyBorder="1" applyAlignment="1">
      <alignment wrapText="1"/>
    </xf>
    <xf numFmtId="3" fontId="7" fillId="19" borderId="12" xfId="0" applyNumberFormat="1" applyFont="1" applyFill="1" applyBorder="1" applyAlignment="1">
      <alignment/>
    </xf>
    <xf numFmtId="3" fontId="7" fillId="19" borderId="12" xfId="0" applyNumberFormat="1" applyFont="1" applyFill="1" applyBorder="1" applyAlignment="1">
      <alignment horizontal="right"/>
    </xf>
    <xf numFmtId="3" fontId="7" fillId="19" borderId="12" xfId="0" applyNumberFormat="1" applyFont="1" applyFill="1" applyBorder="1" applyAlignment="1">
      <alignment horizontal="right" wrapText="1"/>
    </xf>
    <xf numFmtId="3" fontId="7" fillId="19" borderId="12" xfId="0" applyNumberFormat="1" applyFont="1" applyFill="1" applyBorder="1" applyAlignment="1">
      <alignment horizontal="right" vertical="center" wrapText="1"/>
    </xf>
    <xf numFmtId="3" fontId="2" fillId="19" borderId="32" xfId="0" applyNumberFormat="1" applyFont="1" applyFill="1" applyBorder="1" applyAlignment="1">
      <alignment horizontal="right"/>
    </xf>
    <xf numFmtId="3" fontId="2" fillId="13" borderId="19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 vertical="center"/>
    </xf>
    <xf numFmtId="3" fontId="5" fillId="12" borderId="12" xfId="0" applyNumberFormat="1" applyFont="1" applyFill="1" applyBorder="1" applyAlignment="1">
      <alignment horizontal="center" vertical="center" wrapText="1" readingOrder="1"/>
    </xf>
    <xf numFmtId="0" fontId="5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0" fontId="30" fillId="34" borderId="12" xfId="0" applyNumberFormat="1" applyFont="1" applyFill="1" applyBorder="1" applyAlignment="1">
      <alignment horizontal="center"/>
    </xf>
    <xf numFmtId="0" fontId="30" fillId="34" borderId="12" xfId="0" applyNumberFormat="1" applyFont="1" applyFill="1" applyBorder="1" applyAlignment="1">
      <alignment horizontal="left"/>
    </xf>
    <xf numFmtId="3" fontId="30" fillId="34" borderId="12" xfId="0" applyNumberFormat="1" applyFont="1" applyFill="1" applyBorder="1" applyAlignment="1">
      <alignment/>
    </xf>
    <xf numFmtId="3" fontId="30" fillId="19" borderId="12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 wrapText="1"/>
    </xf>
    <xf numFmtId="0" fontId="30" fillId="33" borderId="12" xfId="0" applyNumberFormat="1" applyFont="1" applyFill="1" applyBorder="1" applyAlignment="1">
      <alignment horizontal="center"/>
    </xf>
    <xf numFmtId="0" fontId="30" fillId="33" borderId="12" xfId="0" applyNumberFormat="1" applyFont="1" applyFill="1" applyBorder="1" applyAlignment="1">
      <alignment horizontal="left"/>
    </xf>
    <xf numFmtId="3" fontId="30" fillId="33" borderId="12" xfId="0" applyNumberFormat="1" applyFont="1" applyFill="1" applyBorder="1" applyAlignment="1">
      <alignment/>
    </xf>
    <xf numFmtId="3" fontId="30" fillId="33" borderId="12" xfId="0" applyNumberFormat="1" applyFont="1" applyFill="1" applyBorder="1" applyAlignment="1">
      <alignment wrapText="1"/>
    </xf>
    <xf numFmtId="3" fontId="30" fillId="19" borderId="12" xfId="0" applyNumberFormat="1" applyFont="1" applyFill="1" applyBorder="1" applyAlignment="1">
      <alignment/>
    </xf>
    <xf numFmtId="0" fontId="5" fillId="10" borderId="0" xfId="0" applyNumberFormat="1" applyFont="1" applyFill="1" applyBorder="1" applyAlignment="1">
      <alignment/>
    </xf>
    <xf numFmtId="0" fontId="30" fillId="10" borderId="0" xfId="0" applyNumberFormat="1" applyFont="1" applyFill="1" applyBorder="1" applyAlignment="1">
      <alignment/>
    </xf>
    <xf numFmtId="3" fontId="5" fillId="10" borderId="0" xfId="0" applyNumberFormat="1" applyFont="1" applyFill="1" applyBorder="1" applyAlignment="1">
      <alignment/>
    </xf>
    <xf numFmtId="0" fontId="30" fillId="12" borderId="50" xfId="0" applyNumberFormat="1" applyFont="1" applyFill="1" applyBorder="1" applyAlignment="1">
      <alignment horizontal="center" vertical="center" wrapText="1"/>
    </xf>
    <xf numFmtId="0" fontId="5" fillId="12" borderId="16" xfId="0" applyNumberFormat="1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 readingOrder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/>
    </xf>
    <xf numFmtId="3" fontId="5" fillId="33" borderId="35" xfId="0" applyNumberFormat="1" applyFont="1" applyFill="1" applyBorder="1" applyAlignment="1">
      <alignment horizontal="right" wrapText="1"/>
    </xf>
    <xf numFmtId="3" fontId="5" fillId="33" borderId="35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right"/>
    </xf>
    <xf numFmtId="0" fontId="30" fillId="34" borderId="12" xfId="0" applyNumberFormat="1" applyFont="1" applyFill="1" applyBorder="1" applyAlignment="1">
      <alignment horizontal="center"/>
    </xf>
    <xf numFmtId="0" fontId="30" fillId="34" borderId="12" xfId="0" applyNumberFormat="1" applyFont="1" applyFill="1" applyBorder="1" applyAlignment="1">
      <alignment horizontal="left"/>
    </xf>
    <xf numFmtId="3" fontId="30" fillId="33" borderId="12" xfId="0" applyNumberFormat="1" applyFont="1" applyFill="1" applyBorder="1" applyAlignment="1">
      <alignment horizontal="right"/>
    </xf>
    <xf numFmtId="3" fontId="30" fillId="11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wrapText="1"/>
    </xf>
    <xf numFmtId="0" fontId="30" fillId="33" borderId="12" xfId="0" applyNumberFormat="1" applyFont="1" applyFill="1" applyBorder="1" applyAlignment="1">
      <alignment horizontal="center"/>
    </xf>
    <xf numFmtId="0" fontId="30" fillId="33" borderId="12" xfId="0" applyNumberFormat="1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30" fillId="33" borderId="12" xfId="0" applyNumberFormat="1" applyFont="1" applyFill="1" applyBorder="1" applyAlignment="1">
      <alignment horizontal="right" wrapText="1"/>
    </xf>
    <xf numFmtId="0" fontId="5" fillId="33" borderId="12" xfId="0" applyNumberFormat="1" applyFont="1" applyFill="1" applyBorder="1" applyAlignment="1" quotePrefix="1">
      <alignment horizontal="left"/>
    </xf>
    <xf numFmtId="3" fontId="5" fillId="33" borderId="12" xfId="0" applyNumberFormat="1" applyFont="1" applyFill="1" applyBorder="1" applyAlignment="1">
      <alignment horizontal="right" wrapText="1"/>
    </xf>
    <xf numFmtId="0" fontId="30" fillId="34" borderId="12" xfId="0" applyNumberFormat="1" applyFont="1" applyFill="1" applyBorder="1" applyAlignment="1" quotePrefix="1">
      <alignment horizontal="left"/>
    </xf>
    <xf numFmtId="3" fontId="30" fillId="34" borderId="12" xfId="0" applyNumberFormat="1" applyFont="1" applyFill="1" applyBorder="1" applyAlignment="1">
      <alignment horizontal="right"/>
    </xf>
    <xf numFmtId="3" fontId="30" fillId="11" borderId="12" xfId="0" applyNumberFormat="1" applyFont="1" applyFill="1" applyBorder="1" applyAlignment="1">
      <alignment horizontal="right" wrapText="1"/>
    </xf>
    <xf numFmtId="3" fontId="30" fillId="19" borderId="12" xfId="0" applyNumberFormat="1" applyFont="1" applyFill="1" applyBorder="1" applyAlignment="1">
      <alignment horizontal="right" wrapText="1"/>
    </xf>
    <xf numFmtId="0" fontId="5" fillId="33" borderId="12" xfId="0" applyNumberFormat="1" applyFont="1" applyFill="1" applyBorder="1" applyAlignment="1">
      <alignment horizontal="left" wrapText="1"/>
    </xf>
    <xf numFmtId="3" fontId="30" fillId="19" borderId="12" xfId="0" applyNumberFormat="1" applyFont="1" applyFill="1" applyBorder="1" applyAlignment="1">
      <alignment horizontal="right"/>
    </xf>
    <xf numFmtId="1" fontId="30" fillId="33" borderId="12" xfId="0" applyNumberFormat="1" applyFont="1" applyFill="1" applyBorder="1" applyAlignment="1">
      <alignment horizontal="center" vertical="center" wrapText="1"/>
    </xf>
    <xf numFmtId="3" fontId="30" fillId="33" borderId="12" xfId="0" applyNumberFormat="1" applyFont="1" applyFill="1" applyBorder="1" applyAlignment="1">
      <alignment horizontal="left" vertical="center" wrapText="1"/>
    </xf>
    <xf numFmtId="3" fontId="30" fillId="33" borderId="12" xfId="0" applyNumberFormat="1" applyFont="1" applyFill="1" applyBorder="1" applyAlignment="1">
      <alignment horizontal="right" vertical="center" wrapText="1"/>
    </xf>
    <xf numFmtId="0" fontId="30" fillId="33" borderId="12" xfId="0" applyNumberFormat="1" applyFont="1" applyFill="1" applyBorder="1" applyAlignment="1" quotePrefix="1">
      <alignment horizontal="left"/>
    </xf>
    <xf numFmtId="0" fontId="5" fillId="33" borderId="12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 quotePrefix="1">
      <alignment horizontal="left"/>
    </xf>
    <xf numFmtId="3" fontId="5" fillId="33" borderId="32" xfId="0" applyNumberFormat="1" applyFont="1" applyFill="1" applyBorder="1" applyAlignment="1">
      <alignment horizontal="right"/>
    </xf>
    <xf numFmtId="3" fontId="5" fillId="12" borderId="16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30" fillId="19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wrapText="1"/>
    </xf>
    <xf numFmtId="3" fontId="30" fillId="33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 vertical="center" wrapText="1"/>
    </xf>
    <xf numFmtId="3" fontId="30" fillId="19" borderId="12" xfId="0" applyNumberFormat="1" applyFon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 wrapText="1"/>
    </xf>
    <xf numFmtId="3" fontId="30" fillId="33" borderId="12" xfId="0" applyNumberFormat="1" applyFont="1" applyFill="1" applyBorder="1" applyAlignment="1">
      <alignment horizontal="right" wrapText="1"/>
    </xf>
    <xf numFmtId="3" fontId="30" fillId="11" borderId="12" xfId="0" applyNumberFormat="1" applyFont="1" applyFill="1" applyBorder="1" applyAlignment="1">
      <alignment horizontal="right"/>
    </xf>
    <xf numFmtId="3" fontId="30" fillId="33" borderId="12" xfId="0" applyNumberFormat="1" applyFont="1" applyFill="1" applyBorder="1" applyAlignment="1">
      <alignment horizontal="right" vertical="center" wrapText="1"/>
    </xf>
    <xf numFmtId="3" fontId="30" fillId="11" borderId="12" xfId="0" applyNumberFormat="1" applyFont="1" applyFill="1" applyBorder="1" applyAlignment="1">
      <alignment horizontal="right" wrapText="1"/>
    </xf>
    <xf numFmtId="3" fontId="30" fillId="19" borderId="12" xfId="0" applyNumberFormat="1" applyFont="1" applyFill="1" applyBorder="1" applyAlignment="1">
      <alignment horizontal="right" vertical="center" wrapText="1"/>
    </xf>
    <xf numFmtId="3" fontId="5" fillId="19" borderId="3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3" fontId="5" fillId="33" borderId="32" xfId="0" applyNumberFormat="1" applyFont="1" applyFill="1" applyBorder="1" applyAlignment="1">
      <alignment horizontal="right"/>
    </xf>
    <xf numFmtId="3" fontId="30" fillId="13" borderId="12" xfId="0" applyNumberFormat="1" applyFont="1" applyFill="1" applyBorder="1" applyAlignment="1">
      <alignment horizontal="right"/>
    </xf>
    <xf numFmtId="3" fontId="30" fillId="34" borderId="12" xfId="0" applyNumberFormat="1" applyFont="1" applyFill="1" applyBorder="1" applyAlignment="1">
      <alignment horizontal="right"/>
    </xf>
    <xf numFmtId="3" fontId="30" fillId="34" borderId="12" xfId="0" applyNumberFormat="1" applyFont="1" applyFill="1" applyBorder="1" applyAlignment="1">
      <alignment horizontal="right" wrapText="1"/>
    </xf>
    <xf numFmtId="0" fontId="30" fillId="12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3" fontId="5" fillId="12" borderId="37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 quotePrefix="1">
      <alignment horizontal="left"/>
    </xf>
    <xf numFmtId="0" fontId="30" fillId="33" borderId="12" xfId="0" applyNumberFormat="1" applyFont="1" applyFill="1" applyBorder="1" applyAlignment="1" quotePrefix="1">
      <alignment horizontal="left"/>
    </xf>
    <xf numFmtId="0" fontId="5" fillId="33" borderId="30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 quotePrefix="1">
      <alignment horizontal="left"/>
    </xf>
    <xf numFmtId="0" fontId="9" fillId="38" borderId="19" xfId="0" applyFont="1" applyFill="1" applyBorder="1" applyAlignment="1">
      <alignment horizontal="left" vertical="center" wrapText="1"/>
    </xf>
    <xf numFmtId="0" fontId="9" fillId="39" borderId="39" xfId="0" applyFont="1" applyFill="1" applyBorder="1" applyAlignment="1">
      <alignment horizontal="left" vertical="center" wrapText="1"/>
    </xf>
    <xf numFmtId="0" fontId="9" fillId="35" borderId="35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9" fillId="36" borderId="38" xfId="0" applyFont="1" applyFill="1" applyBorder="1" applyAlignment="1">
      <alignment horizontal="left" vertical="center" wrapText="1"/>
    </xf>
    <xf numFmtId="0" fontId="9" fillId="39" borderId="19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center" vertical="center"/>
    </xf>
    <xf numFmtId="0" fontId="9" fillId="12" borderId="38" xfId="0" applyFont="1" applyFill="1" applyBorder="1" applyAlignment="1">
      <alignment vertical="center" wrapText="1"/>
    </xf>
    <xf numFmtId="0" fontId="9" fillId="12" borderId="38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3" fontId="2" fillId="19" borderId="19" xfId="0" applyNumberFormat="1" applyFont="1" applyFill="1" applyBorder="1" applyAlignment="1">
      <alignment/>
    </xf>
    <xf numFmtId="0" fontId="30" fillId="33" borderId="0" xfId="0" applyNumberFormat="1" applyFont="1" applyFill="1" applyBorder="1" applyAlignment="1">
      <alignment horizontal="center"/>
    </xf>
    <xf numFmtId="0" fontId="16" fillId="33" borderId="55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4" fontId="28" fillId="33" borderId="33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right" vertical="center"/>
    </xf>
    <xf numFmtId="3" fontId="4" fillId="12" borderId="17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/>
    </xf>
    <xf numFmtId="3" fontId="2" fillId="12" borderId="19" xfId="0" applyNumberFormat="1" applyFont="1" applyFill="1" applyBorder="1" applyAlignment="1">
      <alignment horizontal="center" vertical="center" wrapText="1"/>
    </xf>
    <xf numFmtId="3" fontId="11" fillId="33" borderId="24" xfId="0" applyNumberFormat="1" applyFont="1" applyFill="1" applyBorder="1" applyAlignment="1">
      <alignment horizontal="right"/>
    </xf>
    <xf numFmtId="1" fontId="11" fillId="33" borderId="42" xfId="0" applyNumberFormat="1" applyFont="1" applyFill="1" applyBorder="1" applyAlignment="1">
      <alignment horizontal="left" vertical="center" wrapText="1"/>
    </xf>
    <xf numFmtId="1" fontId="11" fillId="33" borderId="24" xfId="0" applyNumberFormat="1" applyFont="1" applyFill="1" applyBorder="1" applyAlignment="1">
      <alignment horizontal="left" vertical="center" wrapText="1"/>
    </xf>
    <xf numFmtId="3" fontId="7" fillId="19" borderId="19" xfId="0" applyNumberFormat="1" applyFont="1" applyFill="1" applyBorder="1" applyAlignment="1">
      <alignment/>
    </xf>
    <xf numFmtId="3" fontId="7" fillId="19" borderId="19" xfId="0" applyNumberFormat="1" applyFont="1" applyFill="1" applyBorder="1" applyAlignment="1">
      <alignment wrapText="1"/>
    </xf>
    <xf numFmtId="3" fontId="2" fillId="33" borderId="28" xfId="0" applyNumberFormat="1" applyFont="1" applyFill="1" applyBorder="1" applyAlignment="1">
      <alignment horizontal="left" vertical="center" wrapText="1"/>
    </xf>
    <xf numFmtId="3" fontId="2" fillId="33" borderId="56" xfId="0" applyNumberFormat="1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 horizontal="left" vertical="center"/>
    </xf>
    <xf numFmtId="3" fontId="2" fillId="33" borderId="56" xfId="0" applyNumberFormat="1" applyFont="1" applyFill="1" applyBorder="1" applyAlignment="1">
      <alignment horizontal="left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1" xfId="0" applyNumberFormat="1" applyFont="1" applyFill="1" applyBorder="1" applyAlignment="1">
      <alignment horizontal="left" vertical="center"/>
    </xf>
    <xf numFmtId="0" fontId="2" fillId="10" borderId="53" xfId="0" applyNumberFormat="1" applyFont="1" applyFill="1" applyBorder="1" applyAlignment="1">
      <alignment horizontal="left" vertical="center"/>
    </xf>
    <xf numFmtId="4" fontId="12" fillId="37" borderId="12" xfId="0" applyNumberFormat="1" applyFont="1" applyFill="1" applyBorder="1" applyAlignment="1">
      <alignment horizontal="right" vertical="center"/>
    </xf>
    <xf numFmtId="4" fontId="28" fillId="3" borderId="57" xfId="0" applyNumberFormat="1" applyFont="1" applyFill="1" applyBorder="1" applyAlignment="1">
      <alignment horizontal="right" vertical="center"/>
    </xf>
    <xf numFmtId="4" fontId="28" fillId="3" borderId="59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right" vertical="center"/>
    </xf>
    <xf numFmtId="4" fontId="27" fillId="35" borderId="53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4" fontId="12" fillId="13" borderId="12" xfId="0" applyNumberFormat="1" applyFont="1" applyFill="1" applyBorder="1" applyAlignment="1">
      <alignment horizontal="right" vertical="center"/>
    </xf>
    <xf numFmtId="4" fontId="12" fillId="19" borderId="10" xfId="0" applyNumberFormat="1" applyFont="1" applyFill="1" applyBorder="1" applyAlignment="1">
      <alignment horizontal="right" vertical="center"/>
    </xf>
    <xf numFmtId="4" fontId="12" fillId="19" borderId="53" xfId="0" applyNumberFormat="1" applyFont="1" applyFill="1" applyBorder="1" applyAlignment="1">
      <alignment horizontal="right" vertical="center"/>
    </xf>
    <xf numFmtId="0" fontId="12" fillId="12" borderId="12" xfId="0" applyFont="1" applyFill="1" applyBorder="1" applyAlignment="1">
      <alignment horizontal="center" vertical="center" wrapText="1"/>
    </xf>
    <xf numFmtId="4" fontId="12" fillId="35" borderId="45" xfId="0" applyNumberFormat="1" applyFont="1" applyFill="1" applyBorder="1" applyAlignment="1">
      <alignment horizontal="right" vertical="center"/>
    </xf>
    <xf numFmtId="4" fontId="12" fillId="35" borderId="60" xfId="0" applyNumberFormat="1" applyFont="1" applyFill="1" applyBorder="1" applyAlignment="1">
      <alignment horizontal="right" vertical="center"/>
    </xf>
    <xf numFmtId="4" fontId="27" fillId="35" borderId="45" xfId="0" applyNumberFormat="1" applyFont="1" applyFill="1" applyBorder="1" applyAlignment="1">
      <alignment horizontal="right" vertical="center"/>
    </xf>
    <xf numFmtId="4" fontId="27" fillId="35" borderId="60" xfId="0" applyNumberFormat="1" applyFont="1" applyFill="1" applyBorder="1" applyAlignment="1">
      <alignment horizontal="right" vertical="center"/>
    </xf>
    <xf numFmtId="4" fontId="16" fillId="38" borderId="55" xfId="0" applyNumberFormat="1" applyFont="1" applyFill="1" applyBorder="1" applyAlignment="1">
      <alignment horizontal="right" vertical="center"/>
    </xf>
    <xf numFmtId="4" fontId="16" fillId="38" borderId="61" xfId="0" applyNumberFormat="1" applyFont="1" applyFill="1" applyBorder="1" applyAlignment="1">
      <alignment horizontal="right" vertical="center"/>
    </xf>
    <xf numFmtId="4" fontId="27" fillId="39" borderId="28" xfId="0" applyNumberFormat="1" applyFont="1" applyFill="1" applyBorder="1" applyAlignment="1">
      <alignment horizontal="right" vertical="center"/>
    </xf>
    <xf numFmtId="4" fontId="27" fillId="39" borderId="56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left" vertical="center" wrapText="1"/>
    </xf>
    <xf numFmtId="3" fontId="2" fillId="33" borderId="19" xfId="0" applyNumberFormat="1" applyFont="1" applyFill="1" applyBorder="1" applyAlignment="1">
      <alignment horizontal="center" vertical="center"/>
    </xf>
    <xf numFmtId="3" fontId="4" fillId="33" borderId="52" xfId="0" applyNumberFormat="1" applyFont="1" applyFill="1" applyBorder="1" applyAlignment="1">
      <alignment horizontal="left"/>
    </xf>
    <xf numFmtId="3" fontId="4" fillId="33" borderId="62" xfId="0" applyNumberFormat="1" applyFont="1" applyFill="1" applyBorder="1" applyAlignment="1">
      <alignment horizontal="left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5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53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4" fontId="12" fillId="13" borderId="63" xfId="0" applyNumberFormat="1" applyFont="1" applyFill="1" applyBorder="1" applyAlignment="1">
      <alignment horizontal="right" vertical="center"/>
    </xf>
    <xf numFmtId="4" fontId="12" fillId="13" borderId="64" xfId="0" applyNumberFormat="1" applyFont="1" applyFill="1" applyBorder="1" applyAlignment="1">
      <alignment horizontal="right" vertical="center"/>
    </xf>
    <xf numFmtId="4" fontId="12" fillId="13" borderId="10" xfId="0" applyNumberFormat="1" applyFont="1" applyFill="1" applyBorder="1" applyAlignment="1">
      <alignment horizontal="right" vertical="center"/>
    </xf>
    <xf numFmtId="4" fontId="12" fillId="13" borderId="53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3" xfId="0" applyNumberFormat="1" applyFont="1" applyFill="1" applyBorder="1" applyAlignment="1">
      <alignment horizontal="right" vertical="center"/>
    </xf>
    <xf numFmtId="4" fontId="12" fillId="36" borderId="10" xfId="0" applyNumberFormat="1" applyFont="1" applyFill="1" applyBorder="1" applyAlignment="1">
      <alignment horizontal="right" vertical="center"/>
    </xf>
    <xf numFmtId="4" fontId="12" fillId="36" borderId="53" xfId="0" applyNumberFormat="1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5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3" fontId="16" fillId="33" borderId="28" xfId="0" applyNumberFormat="1" applyFont="1" applyFill="1" applyBorder="1" applyAlignment="1">
      <alignment horizontal="center"/>
    </xf>
    <xf numFmtId="3" fontId="16" fillId="33" borderId="65" xfId="0" applyNumberFormat="1" applyFont="1" applyFill="1" applyBorder="1" applyAlignment="1">
      <alignment horizontal="center"/>
    </xf>
    <xf numFmtId="3" fontId="16" fillId="33" borderId="5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left" wrapText="1"/>
      <protection/>
    </xf>
    <xf numFmtId="0" fontId="22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4" fontId="9" fillId="19" borderId="10" xfId="0" applyNumberFormat="1" applyFont="1" applyFill="1" applyBorder="1" applyAlignment="1">
      <alignment horizontal="right" vertical="center"/>
    </xf>
    <xf numFmtId="4" fontId="9" fillId="19" borderId="53" xfId="0" applyNumberFormat="1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horizontal="right" vertical="center"/>
    </xf>
    <xf numFmtId="4" fontId="9" fillId="35" borderId="53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53" xfId="0" applyNumberFormat="1" applyFont="1" applyFill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4" fontId="9" fillId="13" borderId="12" xfId="0" applyNumberFormat="1" applyFont="1" applyFill="1" applyBorder="1" applyAlignment="1">
      <alignment horizontal="right" vertical="center"/>
    </xf>
    <xf numFmtId="4" fontId="9" fillId="3" borderId="66" xfId="0" applyNumberFormat="1" applyFont="1" applyFill="1" applyBorder="1" applyAlignment="1">
      <alignment horizontal="right" vertical="center"/>
    </xf>
    <xf numFmtId="4" fontId="9" fillId="3" borderId="53" xfId="0" applyNumberFormat="1" applyFont="1" applyFill="1" applyBorder="1" applyAlignment="1">
      <alignment horizontal="right" vertical="center"/>
    </xf>
    <xf numFmtId="4" fontId="9" fillId="11" borderId="63" xfId="0" applyNumberFormat="1" applyFont="1" applyFill="1" applyBorder="1" applyAlignment="1">
      <alignment horizontal="right" vertical="center"/>
    </xf>
    <xf numFmtId="4" fontId="9" fillId="11" borderId="64" xfId="0" applyNumberFormat="1" applyFont="1" applyFill="1" applyBorder="1" applyAlignment="1">
      <alignment horizontal="right" vertical="center"/>
    </xf>
    <xf numFmtId="4" fontId="9" fillId="39" borderId="28" xfId="0" applyNumberFormat="1" applyFont="1" applyFill="1" applyBorder="1" applyAlignment="1">
      <alignment horizontal="right" vertical="center"/>
    </xf>
    <xf numFmtId="4" fontId="9" fillId="39" borderId="29" xfId="0" applyNumberFormat="1" applyFont="1" applyFill="1" applyBorder="1" applyAlignment="1">
      <alignment horizontal="right" vertical="center"/>
    </xf>
    <xf numFmtId="4" fontId="9" fillId="35" borderId="45" xfId="0" applyNumberFormat="1" applyFont="1" applyFill="1" applyBorder="1" applyAlignment="1">
      <alignment horizontal="right" vertical="center"/>
    </xf>
    <xf numFmtId="4" fontId="9" fillId="35" borderId="60" xfId="0" applyNumberFormat="1" applyFont="1" applyFill="1" applyBorder="1" applyAlignment="1">
      <alignment horizontal="right" vertical="center"/>
    </xf>
    <xf numFmtId="4" fontId="9" fillId="38" borderId="55" xfId="0" applyNumberFormat="1" applyFont="1" applyFill="1" applyBorder="1" applyAlignment="1">
      <alignment horizontal="right" vertical="center"/>
    </xf>
    <xf numFmtId="4" fontId="9" fillId="38" borderId="49" xfId="0" applyNumberFormat="1" applyFont="1" applyFill="1" applyBorder="1" applyAlignment="1">
      <alignment horizontal="right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5" fillId="10" borderId="15" xfId="0" applyNumberFormat="1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2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6.28125" style="35" customWidth="1"/>
    <col min="2" max="2" width="42.57421875" style="36" customWidth="1"/>
    <col min="3" max="3" width="14.140625" style="25" customWidth="1"/>
    <col min="4" max="4" width="15.57421875" style="26" customWidth="1"/>
    <col min="5" max="5" width="15.57421875" style="25" customWidth="1"/>
    <col min="6" max="7" width="13.421875" style="25" customWidth="1"/>
    <col min="8" max="8" width="16.421875" style="25" customWidth="1"/>
    <col min="9" max="9" width="14.421875" style="25" customWidth="1"/>
    <col min="10" max="10" width="14.28125" style="25" customWidth="1"/>
    <col min="11" max="12" width="10.140625" style="25" hidden="1" customWidth="1"/>
    <col min="13" max="13" width="11.140625" style="25" hidden="1" customWidth="1"/>
    <col min="14" max="14" width="20.8515625" style="25" hidden="1" customWidth="1"/>
    <col min="15" max="15" width="14.57421875" style="25" customWidth="1"/>
    <col min="16" max="16" width="13.28125" style="25" customWidth="1"/>
    <col min="17" max="17" width="15.421875" style="25" customWidth="1"/>
    <col min="18" max="18" width="12.7109375" style="25" customWidth="1"/>
    <col min="19" max="19" width="13.57421875" style="25" customWidth="1"/>
    <col min="20" max="26" width="15.421875" style="25" customWidth="1"/>
    <col min="27" max="71" width="9.140625" style="25" customWidth="1"/>
    <col min="72" max="16384" width="9.140625" style="25" customWidth="1"/>
  </cols>
  <sheetData>
    <row r="1" spans="1:18" ht="34.5" customHeight="1">
      <c r="A1" s="471" t="s">
        <v>186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102"/>
    </row>
    <row r="2" spans="1:18" ht="95.25" customHeight="1">
      <c r="A2" s="542" t="s">
        <v>235</v>
      </c>
      <c r="B2" s="186"/>
      <c r="C2" s="186"/>
      <c r="D2" s="186"/>
      <c r="E2" s="186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6.5" customHeight="1">
      <c r="A3" s="186"/>
      <c r="B3" s="186"/>
      <c r="C3" s="186"/>
      <c r="D3" s="186"/>
      <c r="E3" s="186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5" ht="34.5" customHeight="1">
      <c r="A4" s="30" t="s">
        <v>157</v>
      </c>
      <c r="B4" s="40"/>
      <c r="C4" s="40"/>
      <c r="D4" s="64"/>
      <c r="E4" s="40"/>
    </row>
    <row r="5" spans="1:5" ht="34.5" customHeight="1" thickBot="1">
      <c r="A5" s="62"/>
      <c r="B5" s="40"/>
      <c r="C5" s="40"/>
      <c r="D5" s="64"/>
      <c r="E5" s="40"/>
    </row>
    <row r="6" spans="1:4" ht="57" thickBot="1">
      <c r="A6" s="466" t="s">
        <v>5</v>
      </c>
      <c r="B6" s="466"/>
      <c r="C6" s="256" t="s">
        <v>196</v>
      </c>
      <c r="D6" s="256" t="s">
        <v>200</v>
      </c>
    </row>
    <row r="7" spans="1:4" ht="34.5" customHeight="1" thickBot="1">
      <c r="A7" s="257" t="s">
        <v>72</v>
      </c>
      <c r="B7" s="257"/>
      <c r="C7" s="420">
        <f>C34+C61</f>
        <v>484030</v>
      </c>
      <c r="D7" s="258">
        <v>484180</v>
      </c>
    </row>
    <row r="8" spans="1:4" ht="34.5" customHeight="1" thickBot="1">
      <c r="A8" s="257" t="s">
        <v>73</v>
      </c>
      <c r="B8" s="257"/>
      <c r="C8" s="420">
        <f>C65</f>
        <v>3000</v>
      </c>
      <c r="D8" s="258">
        <v>0</v>
      </c>
    </row>
    <row r="9" spans="1:4" ht="34.5" customHeight="1" thickBot="1">
      <c r="A9" s="440" t="s">
        <v>77</v>
      </c>
      <c r="B9" s="441"/>
      <c r="C9" s="420">
        <f>D100+D152+D216+D264</f>
        <v>953945</v>
      </c>
      <c r="D9" s="258">
        <v>1201270</v>
      </c>
    </row>
    <row r="10" spans="1:4" ht="34.5" customHeight="1" thickBot="1">
      <c r="A10" s="440" t="s">
        <v>229</v>
      </c>
      <c r="B10" s="441"/>
      <c r="C10" s="420">
        <f>E216</f>
        <v>290000</v>
      </c>
      <c r="D10" s="258">
        <v>0</v>
      </c>
    </row>
    <row r="11" spans="1:4" ht="34.5" customHeight="1" thickBot="1">
      <c r="A11" s="452" t="s">
        <v>69</v>
      </c>
      <c r="B11" s="452"/>
      <c r="C11" s="258">
        <f>D163</f>
        <v>20000</v>
      </c>
      <c r="D11" s="258">
        <v>20000</v>
      </c>
    </row>
    <row r="12" spans="1:4" ht="34.5" customHeight="1" thickBot="1">
      <c r="A12" s="452" t="s">
        <v>159</v>
      </c>
      <c r="B12" s="452"/>
      <c r="C12" s="258">
        <f>E152</f>
        <v>6300</v>
      </c>
      <c r="D12" s="258">
        <v>6300</v>
      </c>
    </row>
    <row r="13" spans="1:4" ht="37.5" customHeight="1" thickBot="1">
      <c r="A13" s="452" t="s">
        <v>172</v>
      </c>
      <c r="B13" s="452"/>
      <c r="C13" s="258">
        <f>F152</f>
        <v>40000</v>
      </c>
      <c r="D13" s="258">
        <v>40000</v>
      </c>
    </row>
    <row r="14" spans="1:4" ht="34.5" customHeight="1" thickBot="1">
      <c r="A14" s="452" t="s">
        <v>165</v>
      </c>
      <c r="B14" s="452"/>
      <c r="C14" s="311">
        <f>G152</f>
        <v>1279172</v>
      </c>
      <c r="D14" s="258">
        <v>1129460</v>
      </c>
    </row>
    <row r="15" spans="1:4" ht="34.5" customHeight="1" thickBot="1">
      <c r="A15" s="452" t="s">
        <v>173</v>
      </c>
      <c r="B15" s="452"/>
      <c r="C15" s="258">
        <f>H152</f>
        <v>17000</v>
      </c>
      <c r="D15" s="258">
        <v>17000</v>
      </c>
    </row>
    <row r="16" spans="1:4" ht="34.5" customHeight="1" thickBot="1">
      <c r="A16" s="440" t="s">
        <v>174</v>
      </c>
      <c r="B16" s="441"/>
      <c r="C16" s="258">
        <f>I152</f>
        <v>60000</v>
      </c>
      <c r="D16" s="258">
        <v>60000</v>
      </c>
    </row>
    <row r="17" spans="1:16" ht="34.5" customHeight="1" thickBot="1">
      <c r="A17" s="440" t="s">
        <v>168</v>
      </c>
      <c r="B17" s="441"/>
      <c r="C17" s="311">
        <f>J152</f>
        <v>60000</v>
      </c>
      <c r="D17" s="258">
        <v>52000</v>
      </c>
      <c r="G17" s="476" t="s">
        <v>201</v>
      </c>
      <c r="H17" s="478"/>
      <c r="I17" s="478"/>
      <c r="J17" s="478"/>
      <c r="K17" s="478"/>
      <c r="L17" s="478"/>
      <c r="M17" s="478"/>
      <c r="N17" s="478"/>
      <c r="O17" s="478"/>
      <c r="P17" s="477"/>
    </row>
    <row r="18" spans="1:10" ht="34.5" customHeight="1" thickBot="1">
      <c r="A18" s="440" t="s">
        <v>169</v>
      </c>
      <c r="B18" s="441"/>
      <c r="C18" s="258">
        <f>O152</f>
        <v>10500</v>
      </c>
      <c r="D18" s="258">
        <v>10500</v>
      </c>
      <c r="G18" s="476" t="s">
        <v>202</v>
      </c>
      <c r="H18" s="477"/>
      <c r="I18" s="286">
        <v>9568104</v>
      </c>
      <c r="J18" s="286">
        <f>9439181.87-86815</f>
        <v>9352366.87</v>
      </c>
    </row>
    <row r="19" spans="1:4" ht="34.5" customHeight="1" thickBot="1">
      <c r="A19" s="438" t="s">
        <v>175</v>
      </c>
      <c r="B19" s="439"/>
      <c r="C19" s="258">
        <f>P152</f>
        <v>0</v>
      </c>
      <c r="D19" s="258">
        <v>0</v>
      </c>
    </row>
    <row r="20" spans="1:4" ht="34.5" customHeight="1" thickBot="1">
      <c r="A20" s="438" t="s">
        <v>177</v>
      </c>
      <c r="B20" s="439"/>
      <c r="C20" s="258">
        <f>Q152</f>
        <v>912</v>
      </c>
      <c r="D20" s="258">
        <v>912</v>
      </c>
    </row>
    <row r="21" spans="1:4" ht="34.5" customHeight="1" thickBot="1">
      <c r="A21" s="465" t="s">
        <v>145</v>
      </c>
      <c r="B21" s="465"/>
      <c r="C21" s="258">
        <f>C286</f>
        <v>6048900</v>
      </c>
      <c r="D21" s="258">
        <v>6048900</v>
      </c>
    </row>
    <row r="22" spans="1:4" ht="34.5" customHeight="1" thickBot="1">
      <c r="A22" s="440" t="s">
        <v>221</v>
      </c>
      <c r="B22" s="441"/>
      <c r="C22" s="258">
        <v>0</v>
      </c>
      <c r="D22" s="258">
        <v>0</v>
      </c>
    </row>
    <row r="23" spans="1:4" ht="34.5" customHeight="1" thickBot="1">
      <c r="A23" s="438" t="s">
        <v>217</v>
      </c>
      <c r="B23" s="439"/>
      <c r="C23" s="258">
        <f>C339</f>
        <v>170000</v>
      </c>
      <c r="D23" s="258">
        <v>170000</v>
      </c>
    </row>
    <row r="24" spans="1:4" ht="34.5" customHeight="1" thickBot="1">
      <c r="A24" s="440" t="s">
        <v>222</v>
      </c>
      <c r="B24" s="441"/>
      <c r="C24" s="311">
        <f>D390</f>
        <v>33500</v>
      </c>
      <c r="D24" s="258">
        <v>21000</v>
      </c>
    </row>
    <row r="25" spans="1:4" ht="34.5" customHeight="1" thickBot="1">
      <c r="A25" s="438" t="s">
        <v>218</v>
      </c>
      <c r="B25" s="439"/>
      <c r="C25" s="258">
        <f>E390</f>
        <v>1047.79</v>
      </c>
      <c r="D25" s="258">
        <f>E390</f>
        <v>1047.79</v>
      </c>
    </row>
    <row r="26" spans="1:4" ht="34.5" customHeight="1" thickBot="1">
      <c r="A26" s="438" t="s">
        <v>219</v>
      </c>
      <c r="B26" s="439"/>
      <c r="C26" s="258">
        <f>347659.87-C23-C25</f>
        <v>176612.08</v>
      </c>
      <c r="D26" s="258">
        <f>347659.87-D25-D23</f>
        <v>176612.08000000002</v>
      </c>
    </row>
    <row r="27" spans="1:4" ht="34.5" customHeight="1" thickBot="1">
      <c r="A27" s="438" t="s">
        <v>220</v>
      </c>
      <c r="B27" s="439"/>
      <c r="C27" s="258">
        <f>C23+C25+C26</f>
        <v>347659.87</v>
      </c>
      <c r="D27" s="258">
        <f>D23+D25+D26</f>
        <v>347659.87</v>
      </c>
    </row>
    <row r="28" spans="1:4" ht="34.5" customHeight="1" thickBot="1">
      <c r="A28" s="469" t="s">
        <v>1</v>
      </c>
      <c r="B28" s="470"/>
      <c r="C28" s="312">
        <f>SUM(C7:C26)</f>
        <v>9654918.87</v>
      </c>
      <c r="D28" s="259">
        <f>SUM(D7:D26)</f>
        <v>9439181.87</v>
      </c>
    </row>
    <row r="29" spans="1:4" ht="15.75">
      <c r="A29" s="467"/>
      <c r="B29" s="468"/>
      <c r="C29" s="255"/>
      <c r="D29" s="28"/>
    </row>
    <row r="30" spans="1:9" ht="19.5" customHeight="1">
      <c r="A30" s="27"/>
      <c r="B30" s="22"/>
      <c r="D30" s="29"/>
      <c r="E30" s="22"/>
      <c r="F30" s="22"/>
      <c r="G30" s="22"/>
      <c r="H30" s="22"/>
      <c r="I30" s="22"/>
    </row>
    <row r="31" spans="1:26" s="31" customFormat="1" ht="20.25" customHeight="1">
      <c r="A31" s="178" t="s">
        <v>160</v>
      </c>
      <c r="B31" s="179"/>
      <c r="C31" s="180"/>
      <c r="D31" s="181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2" t="s">
        <v>4</v>
      </c>
      <c r="R31" s="182"/>
      <c r="S31" s="180"/>
      <c r="T31" s="180"/>
      <c r="U31" s="180"/>
      <c r="V31" s="180"/>
      <c r="W31" s="180"/>
      <c r="X31" s="180"/>
      <c r="Y31" s="180"/>
      <c r="Z31" s="180"/>
    </row>
    <row r="32" spans="1:26" ht="15.75" customHeight="1" thickBot="1">
      <c r="A32" s="215"/>
      <c r="B32" s="32"/>
      <c r="C32" s="473" t="s">
        <v>63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32"/>
      <c r="S32" s="33"/>
      <c r="T32" s="34"/>
      <c r="U32" s="28"/>
      <c r="V32" s="28"/>
      <c r="W32" s="28"/>
      <c r="X32" s="28"/>
      <c r="Y32" s="28"/>
      <c r="Z32" s="28"/>
    </row>
    <row r="33" spans="1:18" s="26" customFormat="1" ht="66" customHeight="1" thickBot="1">
      <c r="A33" s="216" t="s">
        <v>29</v>
      </c>
      <c r="B33" s="216" t="s">
        <v>3</v>
      </c>
      <c r="C33" s="216" t="s">
        <v>158</v>
      </c>
      <c r="D33" s="217" t="s">
        <v>62</v>
      </c>
      <c r="E33" s="216" t="s">
        <v>64</v>
      </c>
      <c r="F33" s="216" t="s">
        <v>65</v>
      </c>
      <c r="G33" s="216" t="s">
        <v>67</v>
      </c>
      <c r="H33" s="218" t="s">
        <v>66</v>
      </c>
      <c r="I33" s="218"/>
      <c r="J33" s="219"/>
      <c r="K33" s="216"/>
      <c r="L33" s="216"/>
      <c r="M33" s="216"/>
      <c r="N33" s="220"/>
      <c r="O33" s="220"/>
      <c r="P33" s="216"/>
      <c r="Q33" s="216"/>
      <c r="R33" s="216"/>
    </row>
    <row r="34" spans="1:18" ht="24.75" customHeight="1" thickBot="1">
      <c r="A34" s="137">
        <v>32</v>
      </c>
      <c r="B34" s="138" t="s">
        <v>38</v>
      </c>
      <c r="C34" s="139">
        <f>C35+C38+C45+C56</f>
        <v>483880</v>
      </c>
      <c r="D34" s="139">
        <f>D35+D38+D45+D56</f>
        <v>226980</v>
      </c>
      <c r="E34" s="239">
        <f aca="true" t="shared" si="0" ref="E34:N34">E35+E38+E45+E56</f>
        <v>170000</v>
      </c>
      <c r="F34" s="239">
        <f t="shared" si="0"/>
        <v>73000</v>
      </c>
      <c r="G34" s="139">
        <f t="shared" si="0"/>
        <v>7500</v>
      </c>
      <c r="H34" s="139">
        <f t="shared" si="0"/>
        <v>6400</v>
      </c>
      <c r="I34" s="139"/>
      <c r="J34" s="139">
        <f t="shared" si="0"/>
        <v>0</v>
      </c>
      <c r="K34" s="139">
        <f t="shared" si="0"/>
        <v>0</v>
      </c>
      <c r="L34" s="139">
        <f t="shared" si="0"/>
        <v>0</v>
      </c>
      <c r="M34" s="139">
        <f t="shared" si="0"/>
        <v>0</v>
      </c>
      <c r="N34" s="139">
        <f t="shared" si="0"/>
        <v>0</v>
      </c>
      <c r="O34" s="139"/>
      <c r="P34" s="139">
        <f>P35+P38+P45+P56</f>
        <v>0</v>
      </c>
      <c r="Q34" s="139">
        <f>Q35+Q38+Q45+Q56</f>
        <v>0</v>
      </c>
      <c r="R34" s="139"/>
    </row>
    <row r="35" spans="1:18" ht="24.75" customHeight="1" thickBot="1">
      <c r="A35" s="137">
        <v>321</v>
      </c>
      <c r="B35" s="138" t="s">
        <v>39</v>
      </c>
      <c r="C35" s="139">
        <f aca="true" t="shared" si="1" ref="C35:Q35">SUM(C36:C37)</f>
        <v>31000</v>
      </c>
      <c r="D35" s="139">
        <f t="shared" si="1"/>
        <v>31000</v>
      </c>
      <c r="E35" s="139">
        <f t="shared" si="1"/>
        <v>0</v>
      </c>
      <c r="F35" s="139">
        <f t="shared" si="1"/>
        <v>0</v>
      </c>
      <c r="G35" s="139">
        <f t="shared" si="1"/>
        <v>0</v>
      </c>
      <c r="H35" s="139">
        <f t="shared" si="1"/>
        <v>0</v>
      </c>
      <c r="I35" s="139"/>
      <c r="J35" s="139">
        <f t="shared" si="1"/>
        <v>0</v>
      </c>
      <c r="K35" s="139">
        <f t="shared" si="1"/>
        <v>0</v>
      </c>
      <c r="L35" s="139">
        <f t="shared" si="1"/>
        <v>0</v>
      </c>
      <c r="M35" s="139">
        <f t="shared" si="1"/>
        <v>0</v>
      </c>
      <c r="N35" s="139">
        <f t="shared" si="1"/>
        <v>0</v>
      </c>
      <c r="O35" s="139"/>
      <c r="P35" s="139">
        <f t="shared" si="1"/>
        <v>0</v>
      </c>
      <c r="Q35" s="139">
        <f t="shared" si="1"/>
        <v>0</v>
      </c>
      <c r="R35" s="139"/>
    </row>
    <row r="36" spans="1:18" ht="24.75" customHeight="1" thickBot="1">
      <c r="A36" s="152">
        <v>3211</v>
      </c>
      <c r="B36" s="155" t="s">
        <v>8</v>
      </c>
      <c r="C36" s="153">
        <f>SUM(D36:J36)</f>
        <v>18000</v>
      </c>
      <c r="D36" s="154">
        <v>18000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37" spans="1:18" ht="24.75" customHeight="1" thickBot="1">
      <c r="A37" s="152">
        <v>3213</v>
      </c>
      <c r="B37" s="155" t="s">
        <v>48</v>
      </c>
      <c r="C37" s="153">
        <f>SUM(D37:J37)</f>
        <v>13000</v>
      </c>
      <c r="D37" s="154">
        <v>13000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</row>
    <row r="38" spans="1:18" s="37" customFormat="1" ht="24.75" customHeight="1" thickBot="1">
      <c r="A38" s="237">
        <v>322</v>
      </c>
      <c r="B38" s="238" t="s">
        <v>49</v>
      </c>
      <c r="C38" s="239">
        <f>SUM(C39:C44)</f>
        <v>243130</v>
      </c>
      <c r="D38" s="146">
        <f>SUM(D39:D44)</f>
        <v>73130</v>
      </c>
      <c r="E38" s="236">
        <f aca="true" t="shared" si="2" ref="E38:Q38">SUM(E39:E44)</f>
        <v>170000</v>
      </c>
      <c r="F38" s="146">
        <f t="shared" si="2"/>
        <v>0</v>
      </c>
      <c r="G38" s="146">
        <f t="shared" si="2"/>
        <v>0</v>
      </c>
      <c r="H38" s="146">
        <f t="shared" si="2"/>
        <v>0</v>
      </c>
      <c r="I38" s="146"/>
      <c r="J38" s="146">
        <f t="shared" si="2"/>
        <v>0</v>
      </c>
      <c r="K38" s="146">
        <f t="shared" si="2"/>
        <v>0</v>
      </c>
      <c r="L38" s="146">
        <f t="shared" si="2"/>
        <v>0</v>
      </c>
      <c r="M38" s="146">
        <f t="shared" si="2"/>
        <v>0</v>
      </c>
      <c r="N38" s="146">
        <f t="shared" si="2"/>
        <v>0</v>
      </c>
      <c r="O38" s="146"/>
      <c r="P38" s="139">
        <f t="shared" si="2"/>
        <v>0</v>
      </c>
      <c r="Q38" s="139">
        <f t="shared" si="2"/>
        <v>0</v>
      </c>
      <c r="R38" s="139"/>
    </row>
    <row r="39" spans="1:18" ht="24.75" customHeight="1" thickBot="1">
      <c r="A39" s="152">
        <v>3221</v>
      </c>
      <c r="B39" s="241" t="s">
        <v>14</v>
      </c>
      <c r="C39" s="153">
        <f>SUM(D39:J39)</f>
        <v>26000</v>
      </c>
      <c r="D39" s="154">
        <v>26000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</row>
    <row r="40" spans="1:18" ht="24.75" customHeight="1" thickBot="1">
      <c r="A40" s="140">
        <v>3222</v>
      </c>
      <c r="B40" s="151" t="s">
        <v>26</v>
      </c>
      <c r="C40" s="142">
        <f>SUM(D40:J40)</f>
        <v>30000</v>
      </c>
      <c r="D40" s="143">
        <v>30000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ht="24.75" customHeight="1" thickBot="1">
      <c r="A41" s="152">
        <v>3223</v>
      </c>
      <c r="B41" s="155" t="s">
        <v>9</v>
      </c>
      <c r="C41" s="153">
        <f>SUM(D41:J41)</f>
        <v>170000</v>
      </c>
      <c r="D41" s="154"/>
      <c r="E41" s="436">
        <v>170000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</row>
    <row r="42" spans="1:18" ht="24.75" customHeight="1" thickBot="1">
      <c r="A42" s="140">
        <v>3224</v>
      </c>
      <c r="B42" s="147" t="s">
        <v>50</v>
      </c>
      <c r="C42" s="142">
        <f>SUM(D42:J42)</f>
        <v>10000</v>
      </c>
      <c r="D42" s="143">
        <v>10000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</row>
    <row r="43" spans="1:18" ht="24.75" customHeight="1" thickBot="1">
      <c r="A43" s="140">
        <v>3225</v>
      </c>
      <c r="B43" s="141" t="s">
        <v>15</v>
      </c>
      <c r="C43" s="142">
        <f>SUM(D43,E43,F43,H43,H43)</f>
        <v>7130</v>
      </c>
      <c r="D43" s="143">
        <v>7130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</row>
    <row r="44" spans="1:18" ht="24.75" customHeight="1" thickBot="1">
      <c r="A44" s="140">
        <v>3227</v>
      </c>
      <c r="B44" s="148" t="s">
        <v>33</v>
      </c>
      <c r="C44" s="142">
        <f>SUM(D44:J44)</f>
        <v>0</v>
      </c>
      <c r="D44" s="143">
        <v>0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s="37" customFormat="1" ht="24.75" customHeight="1" thickBot="1">
      <c r="A45" s="237">
        <v>323</v>
      </c>
      <c r="B45" s="240" t="s">
        <v>42</v>
      </c>
      <c r="C45" s="239">
        <f>SUM(C46:C55)</f>
        <v>188750</v>
      </c>
      <c r="D45" s="146">
        <f>SUM(D46:D55)</f>
        <v>101850</v>
      </c>
      <c r="E45" s="146">
        <f aca="true" t="shared" si="3" ref="E45:N45">SUM(E46:E55)</f>
        <v>0</v>
      </c>
      <c r="F45" s="236">
        <f t="shared" si="3"/>
        <v>73000</v>
      </c>
      <c r="G45" s="146">
        <f t="shared" si="3"/>
        <v>7500</v>
      </c>
      <c r="H45" s="146">
        <f t="shared" si="3"/>
        <v>6400</v>
      </c>
      <c r="I45" s="146"/>
      <c r="J45" s="146">
        <f t="shared" si="3"/>
        <v>0</v>
      </c>
      <c r="K45" s="146">
        <f t="shared" si="3"/>
        <v>0</v>
      </c>
      <c r="L45" s="146">
        <f t="shared" si="3"/>
        <v>0</v>
      </c>
      <c r="M45" s="146">
        <f t="shared" si="3"/>
        <v>0</v>
      </c>
      <c r="N45" s="146">
        <f t="shared" si="3"/>
        <v>0</v>
      </c>
      <c r="O45" s="146"/>
      <c r="P45" s="146">
        <f>P46+P47+P48+P49+P50+P51+P52+P53+P54+P55</f>
        <v>0</v>
      </c>
      <c r="Q45" s="146">
        <f>Q46+Q47+Q48+Q49+Q50+Q51+Q52+Q53+Q54+Q55</f>
        <v>0</v>
      </c>
      <c r="R45" s="146"/>
    </row>
    <row r="46" spans="1:18" ht="24.75" customHeight="1" thickBot="1">
      <c r="A46" s="152">
        <v>3231</v>
      </c>
      <c r="B46" s="155" t="s">
        <v>51</v>
      </c>
      <c r="C46" s="153">
        <f>SUM(D46:J46)</f>
        <v>84850</v>
      </c>
      <c r="D46" s="437">
        <v>11850</v>
      </c>
      <c r="E46" s="142"/>
      <c r="F46" s="436">
        <v>73000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24.75" customHeight="1" thickBot="1">
      <c r="A47" s="140">
        <v>3232</v>
      </c>
      <c r="B47" s="141" t="s">
        <v>16</v>
      </c>
      <c r="C47" s="142">
        <f aca="true" t="shared" si="4" ref="C47:C55">SUM(D47:J47)</f>
        <v>18400</v>
      </c>
      <c r="D47" s="143">
        <v>12000</v>
      </c>
      <c r="E47" s="142"/>
      <c r="F47" s="142"/>
      <c r="G47" s="142"/>
      <c r="H47" s="293">
        <v>6400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24.75" customHeight="1" thickBot="1">
      <c r="A48" s="140">
        <v>3232</v>
      </c>
      <c r="B48" s="141" t="s">
        <v>70</v>
      </c>
      <c r="C48" s="142">
        <f t="shared" si="4"/>
        <v>0</v>
      </c>
      <c r="D48" s="143">
        <v>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24.75" customHeight="1" thickBot="1">
      <c r="A49" s="140">
        <v>3233</v>
      </c>
      <c r="B49" s="141" t="s">
        <v>17</v>
      </c>
      <c r="C49" s="142">
        <f t="shared" si="4"/>
        <v>0</v>
      </c>
      <c r="D49" s="143">
        <v>0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24.75" customHeight="1" thickBot="1">
      <c r="A50" s="140">
        <v>3234</v>
      </c>
      <c r="B50" s="141" t="s">
        <v>11</v>
      </c>
      <c r="C50" s="142">
        <f t="shared" si="4"/>
        <v>23000</v>
      </c>
      <c r="D50" s="143">
        <v>23000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24.75" customHeight="1" thickBot="1">
      <c r="A51" s="152">
        <v>3235</v>
      </c>
      <c r="B51" s="155" t="s">
        <v>10</v>
      </c>
      <c r="C51" s="153">
        <f t="shared" si="4"/>
        <v>18000</v>
      </c>
      <c r="D51" s="154">
        <v>18000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24.75" customHeight="1" thickBot="1">
      <c r="A52" s="140">
        <v>3236</v>
      </c>
      <c r="B52" s="147" t="s">
        <v>52</v>
      </c>
      <c r="C52" s="142">
        <f t="shared" si="4"/>
        <v>11500</v>
      </c>
      <c r="D52" s="143">
        <v>4000</v>
      </c>
      <c r="E52" s="142"/>
      <c r="F52" s="142"/>
      <c r="G52" s="293">
        <v>7500</v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24.75" customHeight="1" thickBot="1">
      <c r="A53" s="140">
        <v>3237</v>
      </c>
      <c r="B53" s="141" t="s">
        <v>18</v>
      </c>
      <c r="C53" s="142">
        <f t="shared" si="4"/>
        <v>10000</v>
      </c>
      <c r="D53" s="143">
        <v>10000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24.75" customHeight="1" thickBot="1">
      <c r="A54" s="140">
        <v>3238</v>
      </c>
      <c r="B54" s="141" t="s">
        <v>19</v>
      </c>
      <c r="C54" s="142">
        <f t="shared" si="4"/>
        <v>15000</v>
      </c>
      <c r="D54" s="143">
        <v>15000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24.75" customHeight="1" thickBot="1">
      <c r="A55" s="140">
        <v>3239</v>
      </c>
      <c r="B55" s="141" t="s">
        <v>20</v>
      </c>
      <c r="C55" s="142">
        <f t="shared" si="4"/>
        <v>8000</v>
      </c>
      <c r="D55" s="143">
        <v>8000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s="37" customFormat="1" ht="24.75" customHeight="1" thickBot="1">
      <c r="A56" s="144">
        <v>329</v>
      </c>
      <c r="B56" s="149" t="s">
        <v>45</v>
      </c>
      <c r="C56" s="139">
        <f>C57+C58+C59+C60</f>
        <v>21000</v>
      </c>
      <c r="D56" s="139">
        <f>D57+D58+D59+D60</f>
        <v>21000</v>
      </c>
      <c r="E56" s="146">
        <f>SUM(E58:E60)</f>
        <v>0</v>
      </c>
      <c r="F56" s="146">
        <f>SUM(F58:F60)</f>
        <v>0</v>
      </c>
      <c r="G56" s="146">
        <f>SUM(G58:G60)</f>
        <v>0</v>
      </c>
      <c r="H56" s="146">
        <f>SUM(H58:H60)</f>
        <v>0</v>
      </c>
      <c r="I56" s="146"/>
      <c r="J56" s="146">
        <f>SUM(J58:J60)</f>
        <v>0</v>
      </c>
      <c r="K56" s="146">
        <f>SUM(K58:K60)</f>
        <v>0</v>
      </c>
      <c r="L56" s="146">
        <f>SUM(L58:L60)</f>
        <v>0</v>
      </c>
      <c r="M56" s="146">
        <f>SUM(M58:M60)</f>
        <v>0</v>
      </c>
      <c r="N56" s="146">
        <f>SUM(N58:N60)</f>
        <v>0</v>
      </c>
      <c r="O56" s="146"/>
      <c r="P56" s="146">
        <f>SUM(P58:P60)</f>
        <v>0</v>
      </c>
      <c r="Q56" s="146">
        <f>SUM(Q58:Q60)</f>
        <v>0</v>
      </c>
      <c r="R56" s="146"/>
    </row>
    <row r="57" spans="1:18" s="37" customFormat="1" ht="24.75" customHeight="1" thickBot="1">
      <c r="A57" s="263">
        <v>3292</v>
      </c>
      <c r="B57" s="264" t="s">
        <v>21</v>
      </c>
      <c r="C57" s="153">
        <f>SUM(D57:J57)</f>
        <v>15000</v>
      </c>
      <c r="D57" s="265">
        <v>15000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</row>
    <row r="58" spans="1:18" ht="24.75" customHeight="1" thickBot="1">
      <c r="A58" s="140">
        <v>3294</v>
      </c>
      <c r="B58" s="141" t="s">
        <v>30</v>
      </c>
      <c r="C58" s="142">
        <f>SUM(D58:J58)</f>
        <v>1500</v>
      </c>
      <c r="D58" s="143">
        <v>1500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1:18" ht="24.75" customHeight="1" thickBot="1">
      <c r="A59" s="152">
        <v>3295</v>
      </c>
      <c r="B59" s="155" t="s">
        <v>34</v>
      </c>
      <c r="C59" s="153">
        <f>SUM(D59:J59)</f>
        <v>500</v>
      </c>
      <c r="D59" s="154">
        <v>500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</row>
    <row r="60" spans="1:18" ht="24.75" customHeight="1" thickBot="1">
      <c r="A60" s="140">
        <v>3299</v>
      </c>
      <c r="B60" s="147" t="s">
        <v>12</v>
      </c>
      <c r="C60" s="142">
        <f>SUM(D60:J60)</f>
        <v>4000</v>
      </c>
      <c r="D60" s="143">
        <v>4000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</row>
    <row r="61" spans="1:18" ht="24.75" customHeight="1" thickBot="1">
      <c r="A61" s="144">
        <v>34</v>
      </c>
      <c r="B61" s="150" t="s">
        <v>84</v>
      </c>
      <c r="C61" s="139">
        <f>C62</f>
        <v>150</v>
      </c>
      <c r="D61" s="139">
        <f>D62</f>
        <v>150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1:18" ht="24.75" customHeight="1" thickBot="1">
      <c r="A62" s="144">
        <v>343</v>
      </c>
      <c r="B62" s="150" t="s">
        <v>82</v>
      </c>
      <c r="C62" s="139">
        <f>SUM(D62:J62)</f>
        <v>150</v>
      </c>
      <c r="D62" s="146">
        <f>D63+D64</f>
        <v>150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1:18" ht="24.75" customHeight="1" thickBot="1">
      <c r="A63" s="140">
        <v>3431</v>
      </c>
      <c r="B63" s="151" t="s">
        <v>199</v>
      </c>
      <c r="C63" s="142">
        <f>SUM(D63:J63)</f>
        <v>150</v>
      </c>
      <c r="D63" s="143">
        <v>150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1:18" ht="24.75" customHeight="1" thickBot="1">
      <c r="A64" s="140">
        <v>3433</v>
      </c>
      <c r="B64" s="151" t="s">
        <v>81</v>
      </c>
      <c r="C64" s="142">
        <f>SUM(D64:J64)</f>
        <v>0</v>
      </c>
      <c r="D64" s="143">
        <v>0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1:18" s="37" customFormat="1" ht="24.75" customHeight="1" thickBot="1">
      <c r="A65" s="144">
        <v>42</v>
      </c>
      <c r="B65" s="145" t="s">
        <v>232</v>
      </c>
      <c r="C65" s="139">
        <f>SUM(C66)</f>
        <v>3000</v>
      </c>
      <c r="D65" s="139">
        <f aca="true" t="shared" si="5" ref="D65:Q66">SUM(D66)</f>
        <v>3000</v>
      </c>
      <c r="E65" s="139">
        <f t="shared" si="5"/>
        <v>0</v>
      </c>
      <c r="F65" s="139">
        <f t="shared" si="5"/>
        <v>0</v>
      </c>
      <c r="G65" s="139">
        <f t="shared" si="5"/>
        <v>0</v>
      </c>
      <c r="H65" s="139">
        <f t="shared" si="5"/>
        <v>0</v>
      </c>
      <c r="I65" s="139"/>
      <c r="J65" s="139">
        <f t="shared" si="5"/>
        <v>0</v>
      </c>
      <c r="K65" s="139">
        <f t="shared" si="5"/>
        <v>0</v>
      </c>
      <c r="L65" s="139">
        <f t="shared" si="5"/>
        <v>0</v>
      </c>
      <c r="M65" s="139">
        <f t="shared" si="5"/>
        <v>0</v>
      </c>
      <c r="N65" s="139">
        <f t="shared" si="5"/>
        <v>0</v>
      </c>
      <c r="O65" s="139"/>
      <c r="P65" s="139">
        <f>P66</f>
        <v>0</v>
      </c>
      <c r="Q65" s="139">
        <f>Q66</f>
        <v>0</v>
      </c>
      <c r="R65" s="139"/>
    </row>
    <row r="66" spans="1:18" s="37" customFormat="1" ht="24.75" customHeight="1" thickBot="1">
      <c r="A66" s="144">
        <v>424</v>
      </c>
      <c r="B66" s="145" t="s">
        <v>233</v>
      </c>
      <c r="C66" s="139">
        <f>SUM(C67)</f>
        <v>3000</v>
      </c>
      <c r="D66" s="139">
        <f t="shared" si="5"/>
        <v>3000</v>
      </c>
      <c r="E66" s="139">
        <f t="shared" si="5"/>
        <v>0</v>
      </c>
      <c r="F66" s="139">
        <f t="shared" si="5"/>
        <v>0</v>
      </c>
      <c r="G66" s="139">
        <f t="shared" si="5"/>
        <v>0</v>
      </c>
      <c r="H66" s="139">
        <f t="shared" si="5"/>
        <v>0</v>
      </c>
      <c r="I66" s="139"/>
      <c r="J66" s="139">
        <f t="shared" si="5"/>
        <v>0</v>
      </c>
      <c r="K66" s="139">
        <f t="shared" si="5"/>
        <v>0</v>
      </c>
      <c r="L66" s="139">
        <f t="shared" si="5"/>
        <v>0</v>
      </c>
      <c r="M66" s="139">
        <f t="shared" si="5"/>
        <v>0</v>
      </c>
      <c r="N66" s="139">
        <f t="shared" si="5"/>
        <v>0</v>
      </c>
      <c r="O66" s="139"/>
      <c r="P66" s="139">
        <f t="shared" si="5"/>
        <v>0</v>
      </c>
      <c r="Q66" s="139">
        <f t="shared" si="5"/>
        <v>0</v>
      </c>
      <c r="R66" s="139"/>
    </row>
    <row r="67" spans="1:18" ht="24.75" customHeight="1" thickBot="1">
      <c r="A67" s="140">
        <v>4241</v>
      </c>
      <c r="B67" s="141" t="s">
        <v>234</v>
      </c>
      <c r="C67" s="436">
        <f>SUM(D67:J67)</f>
        <v>3000</v>
      </c>
      <c r="D67" s="437">
        <v>3000</v>
      </c>
      <c r="E67" s="142"/>
      <c r="F67" s="142"/>
      <c r="G67" s="142"/>
      <c r="H67" s="142">
        <v>0</v>
      </c>
      <c r="I67" s="142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1:18" ht="21" customHeight="1" thickBot="1">
      <c r="A68" s="221"/>
      <c r="B68" s="222" t="s">
        <v>68</v>
      </c>
      <c r="C68" s="223">
        <f>C65+C34+C61</f>
        <v>487030</v>
      </c>
      <c r="D68" s="223">
        <f>D65+D34+D61</f>
        <v>230130</v>
      </c>
      <c r="E68" s="223">
        <f aca="true" t="shared" si="6" ref="E68:Q68">E65+E34</f>
        <v>170000</v>
      </c>
      <c r="F68" s="223">
        <f t="shared" si="6"/>
        <v>73000</v>
      </c>
      <c r="G68" s="223">
        <f t="shared" si="6"/>
        <v>7500</v>
      </c>
      <c r="H68" s="223">
        <f t="shared" si="6"/>
        <v>6400</v>
      </c>
      <c r="I68" s="223"/>
      <c r="J68" s="223">
        <f t="shared" si="6"/>
        <v>0</v>
      </c>
      <c r="K68" s="223">
        <f t="shared" si="6"/>
        <v>0</v>
      </c>
      <c r="L68" s="223">
        <f t="shared" si="6"/>
        <v>0</v>
      </c>
      <c r="M68" s="223">
        <f t="shared" si="6"/>
        <v>0</v>
      </c>
      <c r="N68" s="223">
        <f t="shared" si="6"/>
        <v>0</v>
      </c>
      <c r="O68" s="223"/>
      <c r="P68" s="223">
        <f t="shared" si="6"/>
        <v>0</v>
      </c>
      <c r="Q68" s="223">
        <f t="shared" si="6"/>
        <v>0</v>
      </c>
      <c r="R68" s="223"/>
    </row>
    <row r="69" spans="1:18" ht="16.5" customHeight="1">
      <c r="A69" s="38"/>
      <c r="B69" s="3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8.75" customHeight="1">
      <c r="A70" s="174" t="s">
        <v>161</v>
      </c>
      <c r="B70" s="175"/>
      <c r="C70" s="176"/>
      <c r="D70" s="177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1:18" s="26" customFormat="1" ht="46.5" customHeight="1">
      <c r="A71" s="162" t="s">
        <v>2</v>
      </c>
      <c r="B71" s="162" t="s">
        <v>3</v>
      </c>
      <c r="C71" s="162" t="s">
        <v>158</v>
      </c>
      <c r="D71" s="162" t="s">
        <v>24</v>
      </c>
      <c r="E71" s="162"/>
      <c r="F71" s="162"/>
      <c r="G71" s="163"/>
      <c r="H71" s="163"/>
      <c r="I71" s="163"/>
      <c r="J71" s="163"/>
      <c r="K71" s="164" t="s">
        <v>0</v>
      </c>
      <c r="L71" s="164" t="s">
        <v>32</v>
      </c>
      <c r="M71" s="164" t="s">
        <v>28</v>
      </c>
      <c r="N71" s="164" t="s">
        <v>25</v>
      </c>
      <c r="O71" s="164"/>
      <c r="P71" s="162"/>
      <c r="Q71" s="164"/>
      <c r="R71" s="162"/>
    </row>
    <row r="72" spans="1:18" s="37" customFormat="1" ht="24.75" customHeight="1">
      <c r="A72" s="108">
        <v>31</v>
      </c>
      <c r="B72" s="109" t="s">
        <v>46</v>
      </c>
      <c r="C72" s="112">
        <f>D72+E72+F72+G72</f>
        <v>323650</v>
      </c>
      <c r="D72" s="112">
        <f>D73+D77+D75</f>
        <v>323650</v>
      </c>
      <c r="E72" s="112"/>
      <c r="F72" s="112"/>
      <c r="G72" s="112"/>
      <c r="H72" s="112"/>
      <c r="I72" s="112"/>
      <c r="J72" s="112">
        <f>SUM(J73+J75+J77)</f>
        <v>0</v>
      </c>
      <c r="K72" s="112">
        <f>SUM(K73+K75+K77)</f>
        <v>0</v>
      </c>
      <c r="L72" s="112">
        <f>SUM(L73+L75+L77)</f>
        <v>0</v>
      </c>
      <c r="M72" s="112">
        <f>SUM(M73+M75+M77)</f>
        <v>0</v>
      </c>
      <c r="N72" s="112">
        <f>SUM(N73+N75+N77)</f>
        <v>0</v>
      </c>
      <c r="O72" s="112"/>
      <c r="P72" s="112">
        <f>P73+P75+P77</f>
        <v>0</v>
      </c>
      <c r="Q72" s="112">
        <f>Q73+Q75+Q77</f>
        <v>0</v>
      </c>
      <c r="R72" s="112"/>
    </row>
    <row r="73" spans="1:18" ht="24.75" customHeight="1">
      <c r="A73" s="266">
        <v>311</v>
      </c>
      <c r="B73" s="267" t="s">
        <v>36</v>
      </c>
      <c r="C73" s="268">
        <f>C74</f>
        <v>269038</v>
      </c>
      <c r="D73" s="268">
        <f>SUM(D74:D74)</f>
        <v>269038</v>
      </c>
      <c r="E73" s="268"/>
      <c r="F73" s="112"/>
      <c r="G73" s="112"/>
      <c r="H73" s="112"/>
      <c r="I73" s="112"/>
      <c r="J73" s="112">
        <f>SUM(J74:J74)</f>
        <v>0</v>
      </c>
      <c r="K73" s="112">
        <f>SUM(K74:K74)</f>
        <v>0</v>
      </c>
      <c r="L73" s="112">
        <f>SUM(L74:L74)</f>
        <v>0</v>
      </c>
      <c r="M73" s="112">
        <f>SUM(M74:M74)</f>
        <v>0</v>
      </c>
      <c r="N73" s="112">
        <f>SUM(N74:N74)</f>
        <v>0</v>
      </c>
      <c r="O73" s="112"/>
      <c r="P73" s="112">
        <f>P74</f>
        <v>0</v>
      </c>
      <c r="Q73" s="112">
        <f>Q74</f>
        <v>0</v>
      </c>
      <c r="R73" s="112"/>
    </row>
    <row r="74" spans="1:18" s="40" customFormat="1" ht="24.75" customHeight="1">
      <c r="A74" s="242">
        <v>3111</v>
      </c>
      <c r="B74" s="243" t="s">
        <v>6</v>
      </c>
      <c r="C74" s="244">
        <f aca="true" t="shared" si="7" ref="C74:C79">D74+E74+F74+G74+H74+J74</f>
        <v>269038</v>
      </c>
      <c r="D74" s="305">
        <v>269038</v>
      </c>
      <c r="E74" s="245"/>
      <c r="F74" s="134"/>
      <c r="G74" s="134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s="37" customFormat="1" ht="24.75" customHeight="1">
      <c r="A75" s="266">
        <v>312</v>
      </c>
      <c r="B75" s="267" t="s">
        <v>7</v>
      </c>
      <c r="C75" s="268">
        <f>C76</f>
        <v>9512</v>
      </c>
      <c r="D75" s="269">
        <f>SUM(D76:D76)</f>
        <v>9512</v>
      </c>
      <c r="E75" s="269"/>
      <c r="F75" s="117"/>
      <c r="G75" s="117"/>
      <c r="H75" s="117"/>
      <c r="I75" s="117"/>
      <c r="J75" s="117">
        <f aca="true" t="shared" si="8" ref="J75:Q75">SUM(J76)</f>
        <v>0</v>
      </c>
      <c r="K75" s="117">
        <f t="shared" si="8"/>
        <v>0</v>
      </c>
      <c r="L75" s="117">
        <f t="shared" si="8"/>
        <v>0</v>
      </c>
      <c r="M75" s="117">
        <f t="shared" si="8"/>
        <v>0</v>
      </c>
      <c r="N75" s="117">
        <f t="shared" si="8"/>
        <v>0</v>
      </c>
      <c r="O75" s="117"/>
      <c r="P75" s="117">
        <f t="shared" si="8"/>
        <v>0</v>
      </c>
      <c r="Q75" s="117">
        <f t="shared" si="8"/>
        <v>0</v>
      </c>
      <c r="R75" s="117"/>
    </row>
    <row r="76" spans="1:18" s="40" customFormat="1" ht="24.75" customHeight="1">
      <c r="A76" s="242">
        <v>3121</v>
      </c>
      <c r="B76" s="243" t="s">
        <v>7</v>
      </c>
      <c r="C76" s="244">
        <f t="shared" si="7"/>
        <v>9512</v>
      </c>
      <c r="D76" s="305">
        <v>9512</v>
      </c>
      <c r="E76" s="245"/>
      <c r="F76" s="134"/>
      <c r="G76" s="134"/>
      <c r="H76" s="116"/>
      <c r="I76" s="116"/>
      <c r="J76" s="116"/>
      <c r="K76" s="116"/>
      <c r="L76" s="116"/>
      <c r="M76" s="116"/>
      <c r="N76" s="116"/>
      <c r="O76" s="116"/>
      <c r="P76" s="116"/>
      <c r="Q76" s="116">
        <f>P76*103.1%</f>
        <v>0</v>
      </c>
      <c r="R76" s="116"/>
    </row>
    <row r="77" spans="1:18" s="37" customFormat="1" ht="24.75" customHeight="1">
      <c r="A77" s="266">
        <v>313</v>
      </c>
      <c r="B77" s="267" t="s">
        <v>37</v>
      </c>
      <c r="C77" s="268">
        <f>SUM(C78:C79)</f>
        <v>45100</v>
      </c>
      <c r="D77" s="269">
        <f>SUM(D78:D79)</f>
        <v>45100</v>
      </c>
      <c r="E77" s="269"/>
      <c r="F77" s="117"/>
      <c r="G77" s="117"/>
      <c r="H77" s="117"/>
      <c r="I77" s="117"/>
      <c r="J77" s="117">
        <f>SUM(J78:J79)</f>
        <v>0</v>
      </c>
      <c r="K77" s="117">
        <f>SUM(K78:K79)</f>
        <v>0</v>
      </c>
      <c r="L77" s="117">
        <f>SUM(L78:L79)</f>
        <v>0</v>
      </c>
      <c r="M77" s="117">
        <f>SUM(M78:M79)</f>
        <v>0</v>
      </c>
      <c r="N77" s="117">
        <f>SUM(N78:N79)</f>
        <v>0</v>
      </c>
      <c r="O77" s="117"/>
      <c r="P77" s="117">
        <f>P78+P79</f>
        <v>0</v>
      </c>
      <c r="Q77" s="117">
        <f>Q78+Q79</f>
        <v>0</v>
      </c>
      <c r="R77" s="117"/>
    </row>
    <row r="78" spans="1:18" ht="24.75" customHeight="1">
      <c r="A78" s="246">
        <v>3132</v>
      </c>
      <c r="B78" s="243" t="s">
        <v>27</v>
      </c>
      <c r="C78" s="244">
        <f t="shared" si="7"/>
        <v>45100</v>
      </c>
      <c r="D78" s="305">
        <v>45100</v>
      </c>
      <c r="E78" s="245"/>
      <c r="F78" s="134"/>
      <c r="G78" s="134"/>
      <c r="H78" s="116"/>
      <c r="I78" s="116"/>
      <c r="J78" s="116"/>
      <c r="K78" s="116"/>
      <c r="L78" s="116"/>
      <c r="M78" s="116"/>
      <c r="N78" s="116"/>
      <c r="O78" s="116"/>
      <c r="P78" s="116"/>
      <c r="Q78" s="116">
        <f>P78*103.1%</f>
        <v>0</v>
      </c>
      <c r="R78" s="116"/>
    </row>
    <row r="79" spans="1:18" ht="24.75" customHeight="1">
      <c r="A79" s="121">
        <v>3133</v>
      </c>
      <c r="B79" s="114" t="s">
        <v>44</v>
      </c>
      <c r="C79" s="116">
        <f t="shared" si="7"/>
        <v>0</v>
      </c>
      <c r="D79" s="134">
        <v>0</v>
      </c>
      <c r="E79" s="134"/>
      <c r="F79" s="134"/>
      <c r="G79" s="134"/>
      <c r="H79" s="116"/>
      <c r="I79" s="116"/>
      <c r="J79" s="116"/>
      <c r="K79" s="116"/>
      <c r="L79" s="116"/>
      <c r="M79" s="116"/>
      <c r="N79" s="116"/>
      <c r="O79" s="116"/>
      <c r="P79" s="116"/>
      <c r="Q79" s="116">
        <f>P79*103.1%</f>
        <v>0</v>
      </c>
      <c r="R79" s="116"/>
    </row>
    <row r="80" spans="1:18" s="24" customFormat="1" ht="24.75" customHeight="1">
      <c r="A80" s="130">
        <v>32</v>
      </c>
      <c r="B80" s="131" t="s">
        <v>38</v>
      </c>
      <c r="C80" s="112">
        <f>C81+C83+C87</f>
        <v>7000</v>
      </c>
      <c r="D80" s="112">
        <f aca="true" t="shared" si="9" ref="D80:Q80">D81+D83+D87</f>
        <v>7000</v>
      </c>
      <c r="E80" s="112"/>
      <c r="F80" s="112"/>
      <c r="G80" s="112"/>
      <c r="H80" s="112"/>
      <c r="I80" s="112"/>
      <c r="J80" s="112">
        <f t="shared" si="9"/>
        <v>0</v>
      </c>
      <c r="K80" s="112">
        <f t="shared" si="9"/>
        <v>0</v>
      </c>
      <c r="L80" s="112">
        <f t="shared" si="9"/>
        <v>0</v>
      </c>
      <c r="M80" s="112">
        <f t="shared" si="9"/>
        <v>0</v>
      </c>
      <c r="N80" s="112">
        <f t="shared" si="9"/>
        <v>0</v>
      </c>
      <c r="O80" s="112"/>
      <c r="P80" s="112">
        <f t="shared" si="9"/>
        <v>0</v>
      </c>
      <c r="Q80" s="112">
        <f t="shared" si="9"/>
        <v>0</v>
      </c>
      <c r="R80" s="112"/>
    </row>
    <row r="81" spans="1:18" s="24" customFormat="1" ht="24.75" customHeight="1">
      <c r="A81" s="130">
        <v>321</v>
      </c>
      <c r="B81" s="131" t="s">
        <v>39</v>
      </c>
      <c r="C81" s="112">
        <f>C82</f>
        <v>7000</v>
      </c>
      <c r="D81" s="112">
        <f>D82</f>
        <v>7000</v>
      </c>
      <c r="E81" s="112"/>
      <c r="F81" s="112"/>
      <c r="G81" s="112"/>
      <c r="H81" s="112"/>
      <c r="I81" s="112"/>
      <c r="J81" s="112">
        <f aca="true" t="shared" si="10" ref="J81:Q81">J82</f>
        <v>0</v>
      </c>
      <c r="K81" s="112">
        <f t="shared" si="10"/>
        <v>0</v>
      </c>
      <c r="L81" s="112">
        <f t="shared" si="10"/>
        <v>0</v>
      </c>
      <c r="M81" s="112">
        <f t="shared" si="10"/>
        <v>0</v>
      </c>
      <c r="N81" s="112">
        <f t="shared" si="10"/>
        <v>0</v>
      </c>
      <c r="O81" s="112"/>
      <c r="P81" s="112">
        <f t="shared" si="10"/>
        <v>0</v>
      </c>
      <c r="Q81" s="112">
        <f t="shared" si="10"/>
        <v>0</v>
      </c>
      <c r="R81" s="112"/>
    </row>
    <row r="82" spans="1:18" s="40" customFormat="1" ht="24.75" customHeight="1">
      <c r="A82" s="113">
        <v>3212</v>
      </c>
      <c r="B82" s="114" t="s">
        <v>61</v>
      </c>
      <c r="C82" s="116">
        <f aca="true" t="shared" si="11" ref="C82:C89">D82+E82+F82+G82+H82+J82</f>
        <v>7000</v>
      </c>
      <c r="D82" s="306">
        <v>7000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>
        <f>P82*103.1%</f>
        <v>0</v>
      </c>
      <c r="R82" s="116"/>
    </row>
    <row r="83" spans="1:18" s="37" customFormat="1" ht="24.75" customHeight="1">
      <c r="A83" s="108">
        <v>322</v>
      </c>
      <c r="B83" s="109" t="s">
        <v>40</v>
      </c>
      <c r="C83" s="112">
        <f>C84+C85+C86</f>
        <v>0</v>
      </c>
      <c r="D83" s="112">
        <f>D84+D85+D86</f>
        <v>0</v>
      </c>
      <c r="E83" s="112"/>
      <c r="F83" s="112"/>
      <c r="G83" s="112"/>
      <c r="H83" s="112"/>
      <c r="I83" s="112"/>
      <c r="J83" s="112">
        <f aca="true" t="shared" si="12" ref="J83:Q83">SUM(J84:J86)</f>
        <v>0</v>
      </c>
      <c r="K83" s="112">
        <f t="shared" si="12"/>
        <v>0</v>
      </c>
      <c r="L83" s="112">
        <f t="shared" si="12"/>
        <v>0</v>
      </c>
      <c r="M83" s="112">
        <f t="shared" si="12"/>
        <v>0</v>
      </c>
      <c r="N83" s="112">
        <f t="shared" si="12"/>
        <v>0</v>
      </c>
      <c r="O83" s="112"/>
      <c r="P83" s="112">
        <f t="shared" si="12"/>
        <v>0</v>
      </c>
      <c r="Q83" s="112">
        <f t="shared" si="12"/>
        <v>0</v>
      </c>
      <c r="R83" s="112"/>
    </row>
    <row r="84" spans="1:18" ht="24.75" customHeight="1">
      <c r="A84" s="121">
        <v>3221</v>
      </c>
      <c r="B84" s="132" t="s">
        <v>14</v>
      </c>
      <c r="C84" s="116">
        <f t="shared" si="11"/>
        <v>0</v>
      </c>
      <c r="D84" s="134"/>
      <c r="E84" s="134"/>
      <c r="F84" s="134"/>
      <c r="G84" s="134"/>
      <c r="H84" s="116"/>
      <c r="I84" s="116"/>
      <c r="J84" s="116"/>
      <c r="K84" s="116"/>
      <c r="L84" s="116"/>
      <c r="M84" s="116"/>
      <c r="N84" s="116"/>
      <c r="O84" s="116"/>
      <c r="P84" s="116"/>
      <c r="Q84" s="116">
        <f>P84*103.1%</f>
        <v>0</v>
      </c>
      <c r="R84" s="116"/>
    </row>
    <row r="85" spans="1:18" ht="24.75" customHeight="1">
      <c r="A85" s="246">
        <v>3222</v>
      </c>
      <c r="B85" s="247" t="s">
        <v>26</v>
      </c>
      <c r="C85" s="244">
        <f t="shared" si="11"/>
        <v>0</v>
      </c>
      <c r="D85" s="245"/>
      <c r="E85" s="245"/>
      <c r="F85" s="134"/>
      <c r="G85" s="13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1:18" ht="24.75" customHeight="1">
      <c r="A86" s="246">
        <v>3225</v>
      </c>
      <c r="B86" s="247" t="s">
        <v>41</v>
      </c>
      <c r="C86" s="244">
        <f t="shared" si="11"/>
        <v>0</v>
      </c>
      <c r="D86" s="245"/>
      <c r="E86" s="245"/>
      <c r="F86" s="134"/>
      <c r="G86" s="134"/>
      <c r="H86" s="116"/>
      <c r="I86" s="116"/>
      <c r="J86" s="116"/>
      <c r="K86" s="116"/>
      <c r="L86" s="116"/>
      <c r="M86" s="116"/>
      <c r="N86" s="116"/>
      <c r="O86" s="116"/>
      <c r="P86" s="116"/>
      <c r="Q86" s="116">
        <f>P86*103.1%</f>
        <v>0</v>
      </c>
      <c r="R86" s="116"/>
    </row>
    <row r="87" spans="1:18" s="37" customFormat="1" ht="24.75" customHeight="1">
      <c r="A87" s="108">
        <v>323</v>
      </c>
      <c r="B87" s="109" t="s">
        <v>42</v>
      </c>
      <c r="C87" s="117">
        <f>SUM(C88:C92)</f>
        <v>0</v>
      </c>
      <c r="D87" s="117">
        <f aca="true" t="shared" si="13" ref="D87:Q87">SUM(D88:D92)</f>
        <v>0</v>
      </c>
      <c r="E87" s="117"/>
      <c r="F87" s="117"/>
      <c r="G87" s="117"/>
      <c r="H87" s="117"/>
      <c r="I87" s="117"/>
      <c r="J87" s="117">
        <f t="shared" si="13"/>
        <v>0</v>
      </c>
      <c r="K87" s="117">
        <f t="shared" si="13"/>
        <v>0</v>
      </c>
      <c r="L87" s="117">
        <f t="shared" si="13"/>
        <v>0</v>
      </c>
      <c r="M87" s="117">
        <f t="shared" si="13"/>
        <v>0</v>
      </c>
      <c r="N87" s="117">
        <f t="shared" si="13"/>
        <v>0</v>
      </c>
      <c r="O87" s="117"/>
      <c r="P87" s="117">
        <f t="shared" si="13"/>
        <v>0</v>
      </c>
      <c r="Q87" s="117">
        <f t="shared" si="13"/>
        <v>0</v>
      </c>
      <c r="R87" s="117"/>
    </row>
    <row r="88" spans="1:18" s="40" customFormat="1" ht="24.75" customHeight="1">
      <c r="A88" s="113">
        <v>3231</v>
      </c>
      <c r="B88" s="114" t="s">
        <v>43</v>
      </c>
      <c r="C88" s="134">
        <f t="shared" si="11"/>
        <v>0</v>
      </c>
      <c r="D88" s="134"/>
      <c r="E88" s="134"/>
      <c r="F88" s="134"/>
      <c r="G88" s="134"/>
      <c r="H88" s="116"/>
      <c r="I88" s="116"/>
      <c r="J88" s="116"/>
      <c r="K88" s="116"/>
      <c r="L88" s="116"/>
      <c r="M88" s="116"/>
      <c r="N88" s="116"/>
      <c r="O88" s="116"/>
      <c r="P88" s="116"/>
      <c r="Q88" s="116">
        <f>P88*103.1%</f>
        <v>0</v>
      </c>
      <c r="R88" s="116"/>
    </row>
    <row r="89" spans="1:18" s="40" customFormat="1" ht="24.75" customHeight="1">
      <c r="A89" s="121">
        <v>3232</v>
      </c>
      <c r="B89" s="132" t="s">
        <v>16</v>
      </c>
      <c r="C89" s="134">
        <f t="shared" si="11"/>
        <v>0</v>
      </c>
      <c r="D89" s="134"/>
      <c r="E89" s="134"/>
      <c r="F89" s="134"/>
      <c r="G89" s="134"/>
      <c r="H89" s="116"/>
      <c r="I89" s="116"/>
      <c r="J89" s="116"/>
      <c r="K89" s="116"/>
      <c r="L89" s="116"/>
      <c r="M89" s="116"/>
      <c r="N89" s="116"/>
      <c r="O89" s="116"/>
      <c r="P89" s="116"/>
      <c r="Q89" s="116">
        <f>P89*103.1%</f>
        <v>0</v>
      </c>
      <c r="R89" s="116"/>
    </row>
    <row r="90" spans="1:18" s="40" customFormat="1" ht="24.75" customHeight="1">
      <c r="A90" s="113">
        <v>3234</v>
      </c>
      <c r="B90" s="114" t="s">
        <v>11</v>
      </c>
      <c r="C90" s="134">
        <f>D90+E90+F90+G90+H90+J90</f>
        <v>0</v>
      </c>
      <c r="D90" s="134"/>
      <c r="E90" s="134"/>
      <c r="F90" s="134"/>
      <c r="G90" s="134"/>
      <c r="H90" s="116"/>
      <c r="I90" s="116"/>
      <c r="J90" s="116"/>
      <c r="K90" s="116"/>
      <c r="L90" s="116"/>
      <c r="M90" s="116"/>
      <c r="N90" s="116"/>
      <c r="O90" s="116"/>
      <c r="P90" s="116"/>
      <c r="Q90" s="116">
        <f>P90*103.1%</f>
        <v>0</v>
      </c>
      <c r="R90" s="116"/>
    </row>
    <row r="91" spans="1:18" s="40" customFormat="1" ht="24.75" customHeight="1">
      <c r="A91" s="113">
        <v>3238</v>
      </c>
      <c r="B91" s="114" t="s">
        <v>19</v>
      </c>
      <c r="C91" s="134">
        <f>D91+E91+F91+G91+H91+J91</f>
        <v>0</v>
      </c>
      <c r="D91" s="134"/>
      <c r="E91" s="134"/>
      <c r="F91" s="134"/>
      <c r="G91" s="134"/>
      <c r="H91" s="116"/>
      <c r="I91" s="116"/>
      <c r="J91" s="116"/>
      <c r="K91" s="116"/>
      <c r="L91" s="116"/>
      <c r="M91" s="116"/>
      <c r="N91" s="116"/>
      <c r="O91" s="116"/>
      <c r="P91" s="116"/>
      <c r="Q91" s="116">
        <f>P91*103.1%</f>
        <v>0</v>
      </c>
      <c r="R91" s="116"/>
    </row>
    <row r="92" spans="1:18" s="40" customFormat="1" ht="24.75" customHeight="1">
      <c r="A92" s="113">
        <v>3239</v>
      </c>
      <c r="B92" s="114" t="s">
        <v>20</v>
      </c>
      <c r="C92" s="134">
        <f>D92+E92+F92+G92+H92+J92</f>
        <v>0</v>
      </c>
      <c r="D92" s="134"/>
      <c r="E92" s="134"/>
      <c r="F92" s="134"/>
      <c r="G92" s="134"/>
      <c r="H92" s="116"/>
      <c r="I92" s="116"/>
      <c r="J92" s="116"/>
      <c r="K92" s="116"/>
      <c r="L92" s="116"/>
      <c r="M92" s="116"/>
      <c r="N92" s="116"/>
      <c r="O92" s="116"/>
      <c r="P92" s="116"/>
      <c r="Q92" s="116">
        <f>P92*103.1%</f>
        <v>0</v>
      </c>
      <c r="R92" s="116"/>
    </row>
    <row r="93" spans="1:18" s="37" customFormat="1" ht="24.75" customHeight="1">
      <c r="A93" s="108">
        <v>42</v>
      </c>
      <c r="B93" s="135" t="s">
        <v>55</v>
      </c>
      <c r="C93" s="112">
        <f>C94+C98</f>
        <v>0</v>
      </c>
      <c r="D93" s="112">
        <f>D94+D98</f>
        <v>0</v>
      </c>
      <c r="E93" s="112"/>
      <c r="F93" s="112"/>
      <c r="G93" s="112"/>
      <c r="H93" s="112"/>
      <c r="I93" s="112"/>
      <c r="J93" s="112">
        <f>J94+J98</f>
        <v>0</v>
      </c>
      <c r="K93" s="112">
        <f>K94+K98</f>
        <v>0</v>
      </c>
      <c r="L93" s="112">
        <f>L94+L98</f>
        <v>0</v>
      </c>
      <c r="M93" s="112">
        <f>M94+M98</f>
        <v>0</v>
      </c>
      <c r="N93" s="112">
        <f>N94+N98</f>
        <v>0</v>
      </c>
      <c r="O93" s="112"/>
      <c r="P93" s="112">
        <f>P94+P98</f>
        <v>0</v>
      </c>
      <c r="Q93" s="112">
        <f>Q94+Q98</f>
        <v>0</v>
      </c>
      <c r="R93" s="112"/>
    </row>
    <row r="94" spans="1:18" s="37" customFormat="1" ht="24.75" customHeight="1">
      <c r="A94" s="108">
        <v>422</v>
      </c>
      <c r="B94" s="135" t="s">
        <v>56</v>
      </c>
      <c r="C94" s="112">
        <f>C95+C96+C97</f>
        <v>0</v>
      </c>
      <c r="D94" s="112">
        <f>D95</f>
        <v>0</v>
      </c>
      <c r="E94" s="112"/>
      <c r="F94" s="112"/>
      <c r="G94" s="112"/>
      <c r="H94" s="112"/>
      <c r="I94" s="112"/>
      <c r="J94" s="112">
        <f>J95</f>
        <v>0</v>
      </c>
      <c r="K94" s="112">
        <f aca="true" t="shared" si="14" ref="K94:Q94">SUM(K99)</f>
        <v>0</v>
      </c>
      <c r="L94" s="112">
        <f t="shared" si="14"/>
        <v>0</v>
      </c>
      <c r="M94" s="112">
        <f t="shared" si="14"/>
        <v>0</v>
      </c>
      <c r="N94" s="112">
        <f t="shared" si="14"/>
        <v>0</v>
      </c>
      <c r="O94" s="112"/>
      <c r="P94" s="112">
        <f t="shared" si="14"/>
        <v>0</v>
      </c>
      <c r="Q94" s="112">
        <f t="shared" si="14"/>
        <v>0</v>
      </c>
      <c r="R94" s="112"/>
    </row>
    <row r="95" spans="1:18" s="37" customFormat="1" ht="24.75" customHeight="1">
      <c r="A95" s="121">
        <v>4221</v>
      </c>
      <c r="B95" s="136" t="s">
        <v>23</v>
      </c>
      <c r="C95" s="116">
        <f>D95+E95+F95+G95+H95+J95</f>
        <v>0</v>
      </c>
      <c r="D95" s="134"/>
      <c r="E95" s="134"/>
      <c r="F95" s="134"/>
      <c r="G95" s="134"/>
      <c r="H95" s="116"/>
      <c r="I95" s="116"/>
      <c r="J95" s="116"/>
      <c r="K95" s="116"/>
      <c r="L95" s="116"/>
      <c r="M95" s="116"/>
      <c r="N95" s="116"/>
      <c r="O95" s="116"/>
      <c r="P95" s="116"/>
      <c r="Q95" s="116">
        <f>P95*105.7%</f>
        <v>0</v>
      </c>
      <c r="R95" s="116"/>
    </row>
    <row r="96" spans="1:18" s="37" customFormat="1" ht="24.75" customHeight="1">
      <c r="A96" s="121">
        <v>4226</v>
      </c>
      <c r="B96" s="136" t="s">
        <v>94</v>
      </c>
      <c r="C96" s="116">
        <f>D96+E96+F96+G96+H96+J96</f>
        <v>0</v>
      </c>
      <c r="D96" s="134"/>
      <c r="E96" s="134"/>
      <c r="F96" s="134"/>
      <c r="G96" s="134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1:18" s="37" customFormat="1" ht="24.75" customHeight="1">
      <c r="A97" s="121">
        <v>4227</v>
      </c>
      <c r="B97" s="136" t="s">
        <v>95</v>
      </c>
      <c r="C97" s="116">
        <f>D97+E97+F97+G97+H97+J97</f>
        <v>0</v>
      </c>
      <c r="D97" s="134"/>
      <c r="E97" s="134"/>
      <c r="F97" s="134"/>
      <c r="G97" s="134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1:18" s="37" customFormat="1" ht="24.75" customHeight="1">
      <c r="A98" s="108">
        <v>426</v>
      </c>
      <c r="B98" s="135" t="s">
        <v>59</v>
      </c>
      <c r="C98" s="112">
        <f>C99</f>
        <v>0</v>
      </c>
      <c r="D98" s="112">
        <f>D99</f>
        <v>0</v>
      </c>
      <c r="E98" s="112"/>
      <c r="F98" s="112"/>
      <c r="G98" s="112"/>
      <c r="H98" s="112"/>
      <c r="I98" s="112"/>
      <c r="J98" s="112">
        <f aca="true" t="shared" si="15" ref="J98:Q98">J99</f>
        <v>0</v>
      </c>
      <c r="K98" s="112">
        <f t="shared" si="15"/>
        <v>0</v>
      </c>
      <c r="L98" s="112">
        <f t="shared" si="15"/>
        <v>0</v>
      </c>
      <c r="M98" s="112">
        <f t="shared" si="15"/>
        <v>0</v>
      </c>
      <c r="N98" s="112">
        <f t="shared" si="15"/>
        <v>0</v>
      </c>
      <c r="O98" s="112"/>
      <c r="P98" s="112">
        <f t="shared" si="15"/>
        <v>0</v>
      </c>
      <c r="Q98" s="112">
        <f t="shared" si="15"/>
        <v>0</v>
      </c>
      <c r="R98" s="112"/>
    </row>
    <row r="99" spans="1:18" ht="24.75" customHeight="1">
      <c r="A99" s="121">
        <v>4262</v>
      </c>
      <c r="B99" s="136" t="s">
        <v>60</v>
      </c>
      <c r="C99" s="116">
        <f>D99+E99+F99+G99+H99+J99</f>
        <v>0</v>
      </c>
      <c r="D99" s="134"/>
      <c r="E99" s="134"/>
      <c r="F99" s="134"/>
      <c r="G99" s="134"/>
      <c r="H99" s="116"/>
      <c r="I99" s="116"/>
      <c r="J99" s="116"/>
      <c r="K99" s="116"/>
      <c r="L99" s="116"/>
      <c r="M99" s="116"/>
      <c r="N99" s="116"/>
      <c r="O99" s="116"/>
      <c r="P99" s="116"/>
      <c r="Q99" s="116">
        <f>P99*105.7%</f>
        <v>0</v>
      </c>
      <c r="R99" s="116"/>
    </row>
    <row r="100" spans="1:18" ht="24.75" customHeight="1" thickBot="1">
      <c r="A100" s="474" t="s">
        <v>35</v>
      </c>
      <c r="B100" s="475"/>
      <c r="C100" s="133">
        <f>C72+C80+C93</f>
        <v>330650</v>
      </c>
      <c r="D100" s="133">
        <f>D72+D80+D93</f>
        <v>330650</v>
      </c>
      <c r="E100" s="133">
        <f>E72+E80+E93</f>
        <v>0</v>
      </c>
      <c r="F100" s="133">
        <f>F72+F80+F93</f>
        <v>0</v>
      </c>
      <c r="G100" s="133">
        <f>G72+G80+G93</f>
        <v>0</v>
      </c>
      <c r="H100" s="133">
        <f aca="true" t="shared" si="16" ref="H100:Q100">H72+H80+H93</f>
        <v>0</v>
      </c>
      <c r="I100" s="133"/>
      <c r="J100" s="133">
        <f t="shared" si="16"/>
        <v>0</v>
      </c>
      <c r="K100" s="133">
        <f t="shared" si="16"/>
        <v>0</v>
      </c>
      <c r="L100" s="133">
        <f t="shared" si="16"/>
        <v>0</v>
      </c>
      <c r="M100" s="133">
        <f t="shared" si="16"/>
        <v>0</v>
      </c>
      <c r="N100" s="133">
        <f t="shared" si="16"/>
        <v>0</v>
      </c>
      <c r="O100" s="133"/>
      <c r="P100" s="133">
        <f t="shared" si="16"/>
        <v>0</v>
      </c>
      <c r="Q100" s="133">
        <f t="shared" si="16"/>
        <v>0</v>
      </c>
      <c r="R100" s="133"/>
    </row>
    <row r="101" spans="1:18" ht="15.75">
      <c r="A101" s="38"/>
      <c r="B101" s="3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9.5" thickBot="1">
      <c r="A102" s="170" t="s">
        <v>162</v>
      </c>
      <c r="B102" s="171"/>
      <c r="C102" s="172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 t="s">
        <v>4</v>
      </c>
      <c r="R102" s="173"/>
    </row>
    <row r="103" spans="1:23" ht="132" thickBot="1">
      <c r="A103" s="276" t="s">
        <v>29</v>
      </c>
      <c r="B103" s="277" t="s">
        <v>3</v>
      </c>
      <c r="C103" s="278" t="s">
        <v>158</v>
      </c>
      <c r="D103" s="279" t="s">
        <v>24</v>
      </c>
      <c r="E103" s="279" t="s">
        <v>163</v>
      </c>
      <c r="F103" s="278" t="s">
        <v>164</v>
      </c>
      <c r="G103" s="279" t="s">
        <v>165</v>
      </c>
      <c r="H103" s="279" t="s">
        <v>166</v>
      </c>
      <c r="I103" s="279" t="s">
        <v>167</v>
      </c>
      <c r="J103" s="279" t="s">
        <v>168</v>
      </c>
      <c r="K103" s="279"/>
      <c r="L103" s="279"/>
      <c r="M103" s="279"/>
      <c r="N103" s="279"/>
      <c r="O103" s="279" t="s">
        <v>169</v>
      </c>
      <c r="P103" s="279" t="s">
        <v>154</v>
      </c>
      <c r="Q103" s="279" t="s">
        <v>177</v>
      </c>
      <c r="R103" s="300" t="s">
        <v>193</v>
      </c>
      <c r="S103" s="250" t="s">
        <v>187</v>
      </c>
      <c r="T103" s="250" t="s">
        <v>188</v>
      </c>
      <c r="U103" s="250" t="s">
        <v>189</v>
      </c>
      <c r="V103" s="250" t="s">
        <v>190</v>
      </c>
      <c r="W103" s="250" t="s">
        <v>191</v>
      </c>
    </row>
    <row r="104" spans="1:23" s="37" customFormat="1" ht="19.5" customHeight="1">
      <c r="A104" s="272">
        <v>31</v>
      </c>
      <c r="B104" s="273" t="s">
        <v>46</v>
      </c>
      <c r="C104" s="274">
        <f>C105+C109+C107</f>
        <v>310720.56</v>
      </c>
      <c r="D104" s="275">
        <f>D105+D107+D109</f>
        <v>139400</v>
      </c>
      <c r="E104" s="275">
        <f aca="true" t="shared" si="17" ref="E104:J104">E105+E107+E109</f>
        <v>0</v>
      </c>
      <c r="F104" s="275">
        <f t="shared" si="17"/>
        <v>0</v>
      </c>
      <c r="G104" s="275">
        <f t="shared" si="17"/>
        <v>104442</v>
      </c>
      <c r="H104" s="275">
        <f t="shared" si="17"/>
        <v>0</v>
      </c>
      <c r="I104" s="275">
        <f t="shared" si="17"/>
        <v>0</v>
      </c>
      <c r="J104" s="275">
        <f t="shared" si="17"/>
        <v>0</v>
      </c>
      <c r="K104" s="275">
        <f>K105+K109</f>
        <v>0</v>
      </c>
      <c r="L104" s="275">
        <f>L105+L109</f>
        <v>0</v>
      </c>
      <c r="M104" s="275">
        <f>M105+M109</f>
        <v>0</v>
      </c>
      <c r="N104" s="275">
        <f>N105+N109</f>
        <v>0</v>
      </c>
      <c r="O104" s="275">
        <f>O105+O107+O109</f>
        <v>0</v>
      </c>
      <c r="P104" s="275">
        <f>P105+P107+P109</f>
        <v>0</v>
      </c>
      <c r="Q104" s="275">
        <f>Q105+Q107</f>
        <v>0</v>
      </c>
      <c r="R104" s="301">
        <f aca="true" t="shared" si="18" ref="R104:W104">R105+R107+R109</f>
        <v>48305.65</v>
      </c>
      <c r="S104" s="301">
        <f t="shared" si="18"/>
        <v>0</v>
      </c>
      <c r="T104" s="301">
        <f t="shared" si="18"/>
        <v>0</v>
      </c>
      <c r="U104" s="301">
        <f t="shared" si="18"/>
        <v>0</v>
      </c>
      <c r="V104" s="301">
        <f t="shared" si="18"/>
        <v>13085.43</v>
      </c>
      <c r="W104" s="251">
        <f t="shared" si="18"/>
        <v>11487.48</v>
      </c>
    </row>
    <row r="105" spans="1:23" s="37" customFormat="1" ht="19.5" customHeight="1">
      <c r="A105" s="108">
        <v>311</v>
      </c>
      <c r="B105" s="109" t="s">
        <v>36</v>
      </c>
      <c r="C105" s="111">
        <f>SUM(D105:W105)</f>
        <v>258096.5</v>
      </c>
      <c r="D105" s="111">
        <f aca="true" t="shared" si="19" ref="D105:N105">D106</f>
        <v>110800</v>
      </c>
      <c r="E105" s="111">
        <f t="shared" si="19"/>
        <v>0</v>
      </c>
      <c r="F105" s="111">
        <f>F106</f>
        <v>0</v>
      </c>
      <c r="G105" s="111">
        <f>G106</f>
        <v>89890</v>
      </c>
      <c r="H105" s="111">
        <f t="shared" si="19"/>
        <v>0</v>
      </c>
      <c r="I105" s="111">
        <f t="shared" si="19"/>
        <v>0</v>
      </c>
      <c r="J105" s="111">
        <f>J106</f>
        <v>0</v>
      </c>
      <c r="K105" s="111">
        <f t="shared" si="19"/>
        <v>0</v>
      </c>
      <c r="L105" s="111">
        <f t="shared" si="19"/>
        <v>0</v>
      </c>
      <c r="M105" s="111">
        <f t="shared" si="19"/>
        <v>0</v>
      </c>
      <c r="N105" s="111">
        <f t="shared" si="19"/>
        <v>0</v>
      </c>
      <c r="O105" s="111">
        <f aca="true" t="shared" si="20" ref="O105:W105">O106</f>
        <v>0</v>
      </c>
      <c r="P105" s="111">
        <f t="shared" si="20"/>
        <v>0</v>
      </c>
      <c r="Q105" s="111">
        <f t="shared" si="20"/>
        <v>0</v>
      </c>
      <c r="R105" s="302">
        <f t="shared" si="20"/>
        <v>41464.07</v>
      </c>
      <c r="S105" s="302">
        <f t="shared" si="20"/>
        <v>0</v>
      </c>
      <c r="T105" s="302">
        <f t="shared" si="20"/>
        <v>0</v>
      </c>
      <c r="U105" s="302">
        <f t="shared" si="20"/>
        <v>0</v>
      </c>
      <c r="V105" s="302">
        <f t="shared" si="20"/>
        <v>8657.03</v>
      </c>
      <c r="W105" s="251">
        <f t="shared" si="20"/>
        <v>7285.4</v>
      </c>
    </row>
    <row r="106" spans="1:23" s="40" customFormat="1" ht="19.5" customHeight="1">
      <c r="A106" s="242">
        <v>3111</v>
      </c>
      <c r="B106" s="243" t="s">
        <v>6</v>
      </c>
      <c r="C106" s="115">
        <f>SUM(D106:W106)</f>
        <v>258096.5</v>
      </c>
      <c r="D106" s="307">
        <v>110800</v>
      </c>
      <c r="E106" s="115">
        <v>0</v>
      </c>
      <c r="F106" s="115">
        <v>0</v>
      </c>
      <c r="G106" s="307">
        <v>89890</v>
      </c>
      <c r="H106" s="115">
        <v>0</v>
      </c>
      <c r="I106" s="115">
        <v>0</v>
      </c>
      <c r="J106" s="248">
        <v>0</v>
      </c>
      <c r="K106" s="115"/>
      <c r="L106" s="115"/>
      <c r="M106" s="115"/>
      <c r="N106" s="115"/>
      <c r="O106" s="115">
        <v>0</v>
      </c>
      <c r="P106" s="115"/>
      <c r="Q106" s="115">
        <v>0</v>
      </c>
      <c r="R106" s="304">
        <v>41464.07</v>
      </c>
      <c r="S106" s="252">
        <v>0</v>
      </c>
      <c r="T106" s="252">
        <v>0</v>
      </c>
      <c r="U106" s="252">
        <v>0</v>
      </c>
      <c r="V106" s="252">
        <v>8657.03</v>
      </c>
      <c r="W106" s="252">
        <v>7285.4</v>
      </c>
    </row>
    <row r="107" spans="1:23" s="37" customFormat="1" ht="19.5" customHeight="1">
      <c r="A107" s="108">
        <v>312</v>
      </c>
      <c r="B107" s="109" t="s">
        <v>7</v>
      </c>
      <c r="C107" s="111">
        <f>D107+E107+F107+G107+H107+I107+J107+O107+P107+Q107+R107</f>
        <v>10000</v>
      </c>
      <c r="D107" s="117">
        <f aca="true" t="shared" si="21" ref="D107:J107">SUM(D108)</f>
        <v>10000</v>
      </c>
      <c r="E107" s="117">
        <f t="shared" si="21"/>
        <v>0</v>
      </c>
      <c r="F107" s="117">
        <f t="shared" si="21"/>
        <v>0</v>
      </c>
      <c r="G107" s="117">
        <f t="shared" si="21"/>
        <v>0</v>
      </c>
      <c r="H107" s="117">
        <f t="shared" si="21"/>
        <v>0</v>
      </c>
      <c r="I107" s="117">
        <f t="shared" si="21"/>
        <v>0</v>
      </c>
      <c r="J107" s="117">
        <f t="shared" si="21"/>
        <v>0</v>
      </c>
      <c r="K107" s="111"/>
      <c r="L107" s="111"/>
      <c r="M107" s="111"/>
      <c r="N107" s="111"/>
      <c r="O107" s="117">
        <f aca="true" t="shared" si="22" ref="O107:W107">SUM(O108)</f>
        <v>0</v>
      </c>
      <c r="P107" s="117">
        <f t="shared" si="22"/>
        <v>0</v>
      </c>
      <c r="Q107" s="117">
        <f t="shared" si="22"/>
        <v>0</v>
      </c>
      <c r="R107" s="302">
        <f t="shared" si="22"/>
        <v>0</v>
      </c>
      <c r="S107" s="302">
        <f t="shared" si="22"/>
        <v>0</v>
      </c>
      <c r="T107" s="302">
        <f t="shared" si="22"/>
        <v>0</v>
      </c>
      <c r="U107" s="302">
        <f t="shared" si="22"/>
        <v>0</v>
      </c>
      <c r="V107" s="302">
        <f t="shared" si="22"/>
        <v>3000</v>
      </c>
      <c r="W107" s="251">
        <f t="shared" si="22"/>
        <v>3000</v>
      </c>
    </row>
    <row r="108" spans="1:23" s="40" customFormat="1" ht="19.5" customHeight="1">
      <c r="A108" s="113">
        <v>3121</v>
      </c>
      <c r="B108" s="114" t="s">
        <v>7</v>
      </c>
      <c r="C108" s="115">
        <f>SUM(D108:R108)</f>
        <v>10000</v>
      </c>
      <c r="D108" s="307">
        <v>10000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/>
      <c r="K108" s="115"/>
      <c r="L108" s="115"/>
      <c r="M108" s="115"/>
      <c r="N108" s="115"/>
      <c r="O108" s="115">
        <v>0</v>
      </c>
      <c r="P108" s="115">
        <v>0</v>
      </c>
      <c r="Q108" s="115">
        <v>0</v>
      </c>
      <c r="R108" s="303">
        <v>0</v>
      </c>
      <c r="S108" s="252">
        <v>0</v>
      </c>
      <c r="T108" s="252">
        <v>0</v>
      </c>
      <c r="U108" s="252">
        <v>0</v>
      </c>
      <c r="V108" s="252">
        <v>3000</v>
      </c>
      <c r="W108" s="252">
        <v>3000</v>
      </c>
    </row>
    <row r="109" spans="1:23" s="37" customFormat="1" ht="19.5" customHeight="1">
      <c r="A109" s="118">
        <v>313</v>
      </c>
      <c r="B109" s="119" t="s">
        <v>37</v>
      </c>
      <c r="C109" s="111">
        <f>SUM(D109:W109)</f>
        <v>42624.060000000005</v>
      </c>
      <c r="D109" s="120">
        <f>D110+D111</f>
        <v>18600</v>
      </c>
      <c r="E109" s="120">
        <f aca="true" t="shared" si="23" ref="E109:N109">E110+E111</f>
        <v>0</v>
      </c>
      <c r="F109" s="120">
        <f>F110+F111</f>
        <v>0</v>
      </c>
      <c r="G109" s="120">
        <f>G110+G111</f>
        <v>14552</v>
      </c>
      <c r="H109" s="120">
        <f t="shared" si="23"/>
        <v>0</v>
      </c>
      <c r="I109" s="120">
        <f>I110+I111</f>
        <v>0</v>
      </c>
      <c r="J109" s="120">
        <f>J110+J111</f>
        <v>0</v>
      </c>
      <c r="K109" s="120">
        <f t="shared" si="23"/>
        <v>0</v>
      </c>
      <c r="L109" s="120">
        <f t="shared" si="23"/>
        <v>0</v>
      </c>
      <c r="M109" s="120">
        <f t="shared" si="23"/>
        <v>0</v>
      </c>
      <c r="N109" s="120">
        <f t="shared" si="23"/>
        <v>0</v>
      </c>
      <c r="O109" s="120">
        <f aca="true" t="shared" si="24" ref="O109:W109">O110+O111</f>
        <v>0</v>
      </c>
      <c r="P109" s="120">
        <f t="shared" si="24"/>
        <v>0</v>
      </c>
      <c r="Q109" s="120">
        <f t="shared" si="24"/>
        <v>0</v>
      </c>
      <c r="R109" s="302">
        <f t="shared" si="24"/>
        <v>6841.58</v>
      </c>
      <c r="S109" s="302">
        <f t="shared" si="24"/>
        <v>0</v>
      </c>
      <c r="T109" s="302">
        <f t="shared" si="24"/>
        <v>0</v>
      </c>
      <c r="U109" s="302">
        <f t="shared" si="24"/>
        <v>0</v>
      </c>
      <c r="V109" s="302">
        <f t="shared" si="24"/>
        <v>1428.4</v>
      </c>
      <c r="W109" s="251">
        <f t="shared" si="24"/>
        <v>1202.08</v>
      </c>
    </row>
    <row r="110" spans="1:23" s="40" customFormat="1" ht="19.5" customHeight="1">
      <c r="A110" s="242">
        <v>3132</v>
      </c>
      <c r="B110" s="243" t="s">
        <v>13</v>
      </c>
      <c r="C110" s="115">
        <f>SUM(D110:W110)</f>
        <v>41142.060000000005</v>
      </c>
      <c r="D110" s="294">
        <v>18600</v>
      </c>
      <c r="E110" s="115">
        <v>0</v>
      </c>
      <c r="F110" s="115">
        <v>0</v>
      </c>
      <c r="G110" s="307">
        <v>13070</v>
      </c>
      <c r="H110" s="115">
        <v>0</v>
      </c>
      <c r="I110" s="115">
        <v>0</v>
      </c>
      <c r="J110" s="248">
        <v>0</v>
      </c>
      <c r="K110" s="115"/>
      <c r="L110" s="115"/>
      <c r="M110" s="115"/>
      <c r="N110" s="115"/>
      <c r="O110" s="115">
        <v>0</v>
      </c>
      <c r="P110" s="115"/>
      <c r="Q110" s="115">
        <v>0</v>
      </c>
      <c r="R110" s="304">
        <v>6841.58</v>
      </c>
      <c r="S110" s="252">
        <v>0</v>
      </c>
      <c r="T110" s="252">
        <v>0</v>
      </c>
      <c r="U110" s="252">
        <v>0</v>
      </c>
      <c r="V110" s="252">
        <v>1428.4</v>
      </c>
      <c r="W110" s="252">
        <v>1202.08</v>
      </c>
    </row>
    <row r="111" spans="1:23" ht="19.5" customHeight="1">
      <c r="A111" s="121">
        <v>3133</v>
      </c>
      <c r="B111" s="122" t="s">
        <v>47</v>
      </c>
      <c r="C111" s="115">
        <f>SUM(D111:R111)</f>
        <v>1482</v>
      </c>
      <c r="D111" s="123">
        <v>0</v>
      </c>
      <c r="E111" s="123">
        <v>0</v>
      </c>
      <c r="F111" s="123">
        <v>0</v>
      </c>
      <c r="G111" s="308">
        <v>1482</v>
      </c>
      <c r="H111" s="123">
        <v>0</v>
      </c>
      <c r="I111" s="123">
        <v>0</v>
      </c>
      <c r="J111" s="123">
        <v>0</v>
      </c>
      <c r="K111" s="115"/>
      <c r="L111" s="115"/>
      <c r="M111" s="115"/>
      <c r="N111" s="115"/>
      <c r="O111" s="123">
        <v>0</v>
      </c>
      <c r="P111" s="115"/>
      <c r="Q111" s="115">
        <v>0</v>
      </c>
      <c r="R111" s="303">
        <v>0</v>
      </c>
      <c r="S111" s="252">
        <v>0</v>
      </c>
      <c r="T111" s="252">
        <v>0</v>
      </c>
      <c r="U111" s="252">
        <v>0</v>
      </c>
      <c r="V111" s="252">
        <v>0</v>
      </c>
      <c r="W111" s="252">
        <v>0</v>
      </c>
    </row>
    <row r="112" spans="1:23" s="37" customFormat="1" ht="19.5" customHeight="1">
      <c r="A112" s="108">
        <v>32</v>
      </c>
      <c r="B112" s="124" t="s">
        <v>38</v>
      </c>
      <c r="C112" s="111">
        <f>C113+C118+C125+C133+C137</f>
        <v>1343616.71</v>
      </c>
      <c r="D112" s="110">
        <f>D113+D118+D125+D133+D137</f>
        <v>3620</v>
      </c>
      <c r="E112" s="110">
        <f aca="true" t="shared" si="25" ref="E112:N112">E113+E118+E125+E133+E137</f>
        <v>6300</v>
      </c>
      <c r="F112" s="110">
        <f t="shared" si="25"/>
        <v>40000</v>
      </c>
      <c r="G112" s="110">
        <f t="shared" si="25"/>
        <v>1134827</v>
      </c>
      <c r="H112" s="110">
        <f t="shared" si="25"/>
        <v>17000</v>
      </c>
      <c r="I112" s="110">
        <f t="shared" si="25"/>
        <v>59451</v>
      </c>
      <c r="J112" s="110">
        <f t="shared" si="25"/>
        <v>58000</v>
      </c>
      <c r="K112" s="110">
        <f t="shared" si="25"/>
        <v>0</v>
      </c>
      <c r="L112" s="110">
        <f t="shared" si="25"/>
        <v>0</v>
      </c>
      <c r="M112" s="110">
        <f t="shared" si="25"/>
        <v>0</v>
      </c>
      <c r="N112" s="110">
        <f t="shared" si="25"/>
        <v>0</v>
      </c>
      <c r="O112" s="110">
        <f>O113+O118+O125+O133+O137</f>
        <v>7500</v>
      </c>
      <c r="P112" s="110">
        <f aca="true" t="shared" si="26" ref="P112:W112">P113+P118+P125+P133+P137</f>
        <v>0</v>
      </c>
      <c r="Q112" s="110">
        <f t="shared" si="26"/>
        <v>0</v>
      </c>
      <c r="R112" s="302">
        <f t="shared" si="26"/>
        <v>0</v>
      </c>
      <c r="S112" s="302">
        <f t="shared" si="26"/>
        <v>888.76</v>
      </c>
      <c r="T112" s="302">
        <f t="shared" si="26"/>
        <v>15382.470000000001</v>
      </c>
      <c r="U112" s="302">
        <f t="shared" si="26"/>
        <v>647.48</v>
      </c>
      <c r="V112" s="302">
        <f t="shared" si="26"/>
        <v>0</v>
      </c>
      <c r="W112" s="251">
        <f t="shared" si="26"/>
        <v>0</v>
      </c>
    </row>
    <row r="113" spans="1:23" s="37" customFormat="1" ht="19.5" customHeight="1">
      <c r="A113" s="108">
        <v>321</v>
      </c>
      <c r="B113" s="124" t="s">
        <v>39</v>
      </c>
      <c r="C113" s="111">
        <f aca="true" t="shared" si="27" ref="C113:C125">SUM(D113:W113)</f>
        <v>49300</v>
      </c>
      <c r="D113" s="111">
        <f>D114+D115+D116+D117</f>
        <v>2500</v>
      </c>
      <c r="E113" s="111">
        <f aca="true" t="shared" si="28" ref="E113:N113">E114+E115+E116+E117</f>
        <v>0</v>
      </c>
      <c r="F113" s="111">
        <f t="shared" si="28"/>
        <v>9800</v>
      </c>
      <c r="G113" s="111">
        <f t="shared" si="28"/>
        <v>29000</v>
      </c>
      <c r="H113" s="111">
        <f t="shared" si="28"/>
        <v>5000</v>
      </c>
      <c r="I113" s="111">
        <f t="shared" si="28"/>
        <v>0</v>
      </c>
      <c r="J113" s="111">
        <f t="shared" si="28"/>
        <v>0</v>
      </c>
      <c r="K113" s="111">
        <f t="shared" si="28"/>
        <v>0</v>
      </c>
      <c r="L113" s="111">
        <f t="shared" si="28"/>
        <v>0</v>
      </c>
      <c r="M113" s="111">
        <f t="shared" si="28"/>
        <v>0</v>
      </c>
      <c r="N113" s="111">
        <f t="shared" si="28"/>
        <v>0</v>
      </c>
      <c r="O113" s="111">
        <f aca="true" t="shared" si="29" ref="O113:W113">O114+O115+O116+O117</f>
        <v>3000</v>
      </c>
      <c r="P113" s="111">
        <f t="shared" si="29"/>
        <v>0</v>
      </c>
      <c r="Q113" s="111">
        <f t="shared" si="29"/>
        <v>0</v>
      </c>
      <c r="R113" s="302">
        <f t="shared" si="29"/>
        <v>0</v>
      </c>
      <c r="S113" s="302">
        <f t="shared" si="29"/>
        <v>0</v>
      </c>
      <c r="T113" s="302">
        <f t="shared" si="29"/>
        <v>0</v>
      </c>
      <c r="U113" s="302">
        <f t="shared" si="29"/>
        <v>0</v>
      </c>
      <c r="V113" s="302">
        <f t="shared" si="29"/>
        <v>0</v>
      </c>
      <c r="W113" s="251">
        <f t="shared" si="29"/>
        <v>0</v>
      </c>
    </row>
    <row r="114" spans="1:23" s="37" customFormat="1" ht="19.5" customHeight="1">
      <c r="A114" s="113">
        <v>3212</v>
      </c>
      <c r="B114" s="114" t="s">
        <v>61</v>
      </c>
      <c r="C114" s="115">
        <f t="shared" si="27"/>
        <v>2500</v>
      </c>
      <c r="D114" s="307">
        <v>2500</v>
      </c>
      <c r="E114" s="115">
        <v>0</v>
      </c>
      <c r="F114" s="115">
        <v>0</v>
      </c>
      <c r="G114" s="115">
        <v>0</v>
      </c>
      <c r="H114" s="111">
        <v>0</v>
      </c>
      <c r="I114" s="111">
        <v>0</v>
      </c>
      <c r="J114" s="111">
        <v>0</v>
      </c>
      <c r="K114" s="111"/>
      <c r="L114" s="111"/>
      <c r="M114" s="111"/>
      <c r="N114" s="111"/>
      <c r="O114" s="111">
        <v>0</v>
      </c>
      <c r="P114" s="115">
        <v>0</v>
      </c>
      <c r="Q114" s="115">
        <v>0</v>
      </c>
      <c r="R114" s="302">
        <v>0</v>
      </c>
      <c r="S114" s="251">
        <v>0</v>
      </c>
      <c r="T114" s="251">
        <v>0</v>
      </c>
      <c r="U114" s="251">
        <v>0</v>
      </c>
      <c r="V114" s="251">
        <v>0</v>
      </c>
      <c r="W114" s="251">
        <v>0</v>
      </c>
    </row>
    <row r="115" spans="1:23" s="40" customFormat="1" ht="19.5" customHeight="1">
      <c r="A115" s="242">
        <v>3211</v>
      </c>
      <c r="B115" s="262" t="s">
        <v>8</v>
      </c>
      <c r="C115" s="248">
        <f t="shared" si="27"/>
        <v>29000</v>
      </c>
      <c r="D115" s="295">
        <v>0</v>
      </c>
      <c r="E115" s="249">
        <v>0</v>
      </c>
      <c r="F115" s="308">
        <v>7500</v>
      </c>
      <c r="G115" s="123">
        <v>15000</v>
      </c>
      <c r="H115" s="123">
        <v>5000</v>
      </c>
      <c r="I115" s="123">
        <v>0</v>
      </c>
      <c r="J115" s="249">
        <v>0</v>
      </c>
      <c r="K115" s="115"/>
      <c r="L115" s="115"/>
      <c r="M115" s="115"/>
      <c r="N115" s="115"/>
      <c r="O115" s="123">
        <v>1500</v>
      </c>
      <c r="P115" s="115">
        <v>0</v>
      </c>
      <c r="Q115" s="115">
        <v>0</v>
      </c>
      <c r="R115" s="303">
        <v>0</v>
      </c>
      <c r="S115" s="252">
        <v>0</v>
      </c>
      <c r="T115" s="252">
        <v>0</v>
      </c>
      <c r="U115" s="252">
        <v>0</v>
      </c>
      <c r="V115" s="252">
        <v>0</v>
      </c>
      <c r="W115" s="252"/>
    </row>
    <row r="116" spans="1:23" ht="19.5" customHeight="1">
      <c r="A116" s="121">
        <v>3213</v>
      </c>
      <c r="B116" s="122" t="s">
        <v>48</v>
      </c>
      <c r="C116" s="115">
        <f t="shared" si="27"/>
        <v>15800</v>
      </c>
      <c r="D116" s="123">
        <v>0</v>
      </c>
      <c r="E116" s="123">
        <v>0</v>
      </c>
      <c r="F116" s="308">
        <v>2300</v>
      </c>
      <c r="G116" s="123">
        <v>12000</v>
      </c>
      <c r="H116" s="295">
        <v>0</v>
      </c>
      <c r="I116" s="123">
        <v>0</v>
      </c>
      <c r="J116" s="249">
        <v>0</v>
      </c>
      <c r="K116" s="115"/>
      <c r="L116" s="115"/>
      <c r="M116" s="115"/>
      <c r="N116" s="115"/>
      <c r="O116" s="123">
        <v>1500</v>
      </c>
      <c r="P116" s="115">
        <v>0</v>
      </c>
      <c r="Q116" s="115">
        <v>0</v>
      </c>
      <c r="R116" s="303">
        <v>0</v>
      </c>
      <c r="S116" s="252">
        <v>0</v>
      </c>
      <c r="T116" s="252">
        <v>0</v>
      </c>
      <c r="U116" s="252">
        <v>0</v>
      </c>
      <c r="V116" s="252">
        <v>0</v>
      </c>
      <c r="W116" s="252"/>
    </row>
    <row r="117" spans="1:23" ht="19.5" customHeight="1">
      <c r="A117" s="121">
        <v>3214</v>
      </c>
      <c r="B117" s="122" t="s">
        <v>85</v>
      </c>
      <c r="C117" s="248">
        <f t="shared" si="27"/>
        <v>2000</v>
      </c>
      <c r="D117" s="123">
        <v>0</v>
      </c>
      <c r="E117" s="123">
        <v>0</v>
      </c>
      <c r="F117" s="123">
        <v>0</v>
      </c>
      <c r="G117" s="123">
        <v>2000</v>
      </c>
      <c r="H117" s="123">
        <v>0</v>
      </c>
      <c r="I117" s="123">
        <v>0</v>
      </c>
      <c r="J117" s="123">
        <v>0</v>
      </c>
      <c r="K117" s="115"/>
      <c r="L117" s="115"/>
      <c r="M117" s="115"/>
      <c r="N117" s="115"/>
      <c r="O117" s="123">
        <v>0</v>
      </c>
      <c r="P117" s="115">
        <v>0</v>
      </c>
      <c r="Q117" s="115">
        <v>0</v>
      </c>
      <c r="R117" s="303">
        <v>0</v>
      </c>
      <c r="S117" s="252">
        <v>0</v>
      </c>
      <c r="T117" s="252">
        <v>0</v>
      </c>
      <c r="U117" s="252">
        <v>0</v>
      </c>
      <c r="V117" s="252">
        <v>0</v>
      </c>
      <c r="W117" s="252"/>
    </row>
    <row r="118" spans="1:23" s="37" customFormat="1" ht="19.5" customHeight="1">
      <c r="A118" s="108">
        <v>322</v>
      </c>
      <c r="B118" s="126" t="s">
        <v>49</v>
      </c>
      <c r="C118" s="111">
        <f t="shared" si="27"/>
        <v>136949.95</v>
      </c>
      <c r="D118" s="111">
        <f>SUM(D119:D124)</f>
        <v>1120</v>
      </c>
      <c r="E118" s="111">
        <f aca="true" t="shared" si="30" ref="E118:N118">SUM(E119:E124)</f>
        <v>4300</v>
      </c>
      <c r="F118" s="111">
        <f t="shared" si="30"/>
        <v>21500</v>
      </c>
      <c r="G118" s="111">
        <f t="shared" si="30"/>
        <v>61000</v>
      </c>
      <c r="H118" s="111">
        <f t="shared" si="30"/>
        <v>7000</v>
      </c>
      <c r="I118" s="111">
        <f t="shared" si="30"/>
        <v>15000</v>
      </c>
      <c r="J118" s="111">
        <f t="shared" si="30"/>
        <v>12000</v>
      </c>
      <c r="K118" s="111">
        <f t="shared" si="30"/>
        <v>0</v>
      </c>
      <c r="L118" s="111">
        <f t="shared" si="30"/>
        <v>0</v>
      </c>
      <c r="M118" s="111">
        <f t="shared" si="30"/>
        <v>0</v>
      </c>
      <c r="N118" s="111">
        <f t="shared" si="30"/>
        <v>0</v>
      </c>
      <c r="O118" s="111">
        <f>SUM(O119:O124)</f>
        <v>2000</v>
      </c>
      <c r="P118" s="111">
        <f aca="true" t="shared" si="31" ref="P118:W118">SUM(P119:P124)</f>
        <v>0</v>
      </c>
      <c r="Q118" s="111">
        <f t="shared" si="31"/>
        <v>0</v>
      </c>
      <c r="R118" s="302">
        <f t="shared" si="31"/>
        <v>0</v>
      </c>
      <c r="S118" s="302">
        <f t="shared" si="31"/>
        <v>0</v>
      </c>
      <c r="T118" s="302">
        <f t="shared" si="31"/>
        <v>12382.470000000001</v>
      </c>
      <c r="U118" s="302">
        <f t="shared" si="31"/>
        <v>647.48</v>
      </c>
      <c r="V118" s="302">
        <f t="shared" si="31"/>
        <v>0</v>
      </c>
      <c r="W118" s="251">
        <f t="shared" si="31"/>
        <v>0</v>
      </c>
    </row>
    <row r="119" spans="1:23" ht="19.5" customHeight="1">
      <c r="A119" s="246">
        <v>3221</v>
      </c>
      <c r="B119" s="247" t="s">
        <v>14</v>
      </c>
      <c r="C119" s="115">
        <f t="shared" si="27"/>
        <v>32420</v>
      </c>
      <c r="D119" s="295">
        <v>1120</v>
      </c>
      <c r="E119" s="295">
        <v>4300</v>
      </c>
      <c r="F119" s="115">
        <v>5000</v>
      </c>
      <c r="G119" s="307">
        <v>10000</v>
      </c>
      <c r="H119" s="294">
        <v>7000</v>
      </c>
      <c r="I119" s="115">
        <v>2000</v>
      </c>
      <c r="J119" s="249">
        <v>1000</v>
      </c>
      <c r="K119" s="115"/>
      <c r="L119" s="115"/>
      <c r="M119" s="115"/>
      <c r="N119" s="115"/>
      <c r="O119" s="123">
        <v>2000</v>
      </c>
      <c r="P119" s="115">
        <v>0</v>
      </c>
      <c r="Q119" s="115">
        <v>0</v>
      </c>
      <c r="R119" s="303">
        <v>0</v>
      </c>
      <c r="S119" s="252">
        <v>0</v>
      </c>
      <c r="T119" s="252">
        <v>0</v>
      </c>
      <c r="U119" s="252">
        <v>0</v>
      </c>
      <c r="V119" s="252">
        <v>0</v>
      </c>
      <c r="W119" s="252">
        <v>0</v>
      </c>
    </row>
    <row r="120" spans="1:23" ht="19.5" customHeight="1">
      <c r="A120" s="246">
        <v>3222</v>
      </c>
      <c r="B120" s="247" t="s">
        <v>26</v>
      </c>
      <c r="C120" s="248">
        <f t="shared" si="27"/>
        <v>46647.48</v>
      </c>
      <c r="D120" s="249">
        <v>0</v>
      </c>
      <c r="E120" s="249">
        <v>0</v>
      </c>
      <c r="F120" s="307">
        <v>7000</v>
      </c>
      <c r="G120" s="307">
        <v>15000</v>
      </c>
      <c r="H120" s="115">
        <v>0</v>
      </c>
      <c r="I120" s="294">
        <v>10000</v>
      </c>
      <c r="J120" s="295">
        <v>9000</v>
      </c>
      <c r="K120" s="115"/>
      <c r="L120" s="115"/>
      <c r="M120" s="115"/>
      <c r="N120" s="115"/>
      <c r="O120" s="123">
        <v>0</v>
      </c>
      <c r="P120" s="115">
        <v>0</v>
      </c>
      <c r="Q120" s="115">
        <v>0</v>
      </c>
      <c r="R120" s="303">
        <v>0</v>
      </c>
      <c r="S120" s="252">
        <v>0</v>
      </c>
      <c r="T120" s="252">
        <v>5000</v>
      </c>
      <c r="U120" s="252">
        <v>647.48</v>
      </c>
      <c r="V120" s="252"/>
      <c r="W120" s="252"/>
    </row>
    <row r="121" spans="1:23" ht="19.5" customHeight="1">
      <c r="A121" s="121">
        <v>3223</v>
      </c>
      <c r="B121" s="122" t="s">
        <v>9</v>
      </c>
      <c r="C121" s="115">
        <f t="shared" si="27"/>
        <v>32382.47</v>
      </c>
      <c r="D121" s="123">
        <v>0</v>
      </c>
      <c r="E121" s="123">
        <v>0</v>
      </c>
      <c r="F121" s="115">
        <v>5000</v>
      </c>
      <c r="G121" s="294">
        <v>20000</v>
      </c>
      <c r="H121" s="115">
        <v>0</v>
      </c>
      <c r="I121" s="115">
        <v>0</v>
      </c>
      <c r="J121" s="123">
        <v>0</v>
      </c>
      <c r="K121" s="115"/>
      <c r="L121" s="115"/>
      <c r="M121" s="115"/>
      <c r="N121" s="115"/>
      <c r="O121" s="123">
        <v>0</v>
      </c>
      <c r="P121" s="115">
        <v>0</v>
      </c>
      <c r="Q121" s="115">
        <v>0</v>
      </c>
      <c r="R121" s="303">
        <v>0</v>
      </c>
      <c r="S121" s="252">
        <v>0</v>
      </c>
      <c r="T121" s="252">
        <v>7382.47</v>
      </c>
      <c r="U121" s="252">
        <v>0</v>
      </c>
      <c r="V121" s="252"/>
      <c r="W121" s="252"/>
    </row>
    <row r="122" spans="1:23" ht="19.5" customHeight="1">
      <c r="A122" s="121">
        <v>3224</v>
      </c>
      <c r="B122" s="122" t="s">
        <v>50</v>
      </c>
      <c r="C122" s="115">
        <f t="shared" si="27"/>
        <v>8000</v>
      </c>
      <c r="D122" s="123">
        <v>0</v>
      </c>
      <c r="E122" s="123">
        <v>0</v>
      </c>
      <c r="F122" s="115">
        <v>1000</v>
      </c>
      <c r="G122" s="115">
        <v>5000</v>
      </c>
      <c r="H122" s="115">
        <v>0</v>
      </c>
      <c r="I122" s="115">
        <v>1000</v>
      </c>
      <c r="J122" s="123">
        <v>1000</v>
      </c>
      <c r="K122" s="115"/>
      <c r="L122" s="115"/>
      <c r="M122" s="115"/>
      <c r="N122" s="115"/>
      <c r="O122" s="123">
        <v>0</v>
      </c>
      <c r="P122" s="115">
        <v>0</v>
      </c>
      <c r="Q122" s="115">
        <v>0</v>
      </c>
      <c r="R122" s="303">
        <v>0</v>
      </c>
      <c r="S122" s="252"/>
      <c r="T122" s="252"/>
      <c r="U122" s="252"/>
      <c r="V122" s="252"/>
      <c r="W122" s="252"/>
    </row>
    <row r="123" spans="1:23" s="40" customFormat="1" ht="19.5" customHeight="1">
      <c r="A123" s="113">
        <v>3225</v>
      </c>
      <c r="B123" s="114" t="s">
        <v>15</v>
      </c>
      <c r="C123" s="115">
        <f t="shared" si="27"/>
        <v>13000</v>
      </c>
      <c r="D123" s="249">
        <v>0</v>
      </c>
      <c r="E123" s="249">
        <v>0</v>
      </c>
      <c r="F123" s="115">
        <v>2000</v>
      </c>
      <c r="G123" s="115">
        <v>10000</v>
      </c>
      <c r="H123" s="123">
        <v>0</v>
      </c>
      <c r="I123" s="123">
        <v>1000</v>
      </c>
      <c r="J123" s="116">
        <v>0</v>
      </c>
      <c r="K123" s="115"/>
      <c r="L123" s="115"/>
      <c r="M123" s="115"/>
      <c r="N123" s="115"/>
      <c r="O123" s="116">
        <v>0</v>
      </c>
      <c r="P123" s="115">
        <v>0</v>
      </c>
      <c r="Q123" s="115">
        <v>0</v>
      </c>
      <c r="R123" s="303">
        <v>0</v>
      </c>
      <c r="S123" s="252"/>
      <c r="T123" s="252"/>
      <c r="U123" s="252"/>
      <c r="V123" s="252"/>
      <c r="W123" s="252"/>
    </row>
    <row r="124" spans="1:23" s="40" customFormat="1" ht="19.5" customHeight="1">
      <c r="A124" s="127">
        <v>3227</v>
      </c>
      <c r="B124" s="128" t="s">
        <v>33</v>
      </c>
      <c r="C124" s="115">
        <f t="shared" si="27"/>
        <v>4500</v>
      </c>
      <c r="D124" s="129">
        <v>0</v>
      </c>
      <c r="E124" s="129">
        <v>0</v>
      </c>
      <c r="F124" s="129">
        <v>1500</v>
      </c>
      <c r="G124" s="129">
        <v>1000</v>
      </c>
      <c r="H124" s="129">
        <v>0</v>
      </c>
      <c r="I124" s="129">
        <v>1000</v>
      </c>
      <c r="J124" s="129">
        <v>1000</v>
      </c>
      <c r="K124" s="129"/>
      <c r="L124" s="129"/>
      <c r="M124" s="129"/>
      <c r="N124" s="129"/>
      <c r="O124" s="129">
        <v>0</v>
      </c>
      <c r="P124" s="129">
        <v>0</v>
      </c>
      <c r="Q124" s="129">
        <v>0</v>
      </c>
      <c r="R124" s="303">
        <v>0</v>
      </c>
      <c r="S124" s="252"/>
      <c r="T124" s="252"/>
      <c r="U124" s="252"/>
      <c r="V124" s="252"/>
      <c r="W124" s="252"/>
    </row>
    <row r="125" spans="1:23" s="37" customFormat="1" ht="19.5" customHeight="1">
      <c r="A125" s="108">
        <v>323</v>
      </c>
      <c r="B125" s="109" t="s">
        <v>42</v>
      </c>
      <c r="C125" s="111">
        <f t="shared" si="27"/>
        <v>1099539.76</v>
      </c>
      <c r="D125" s="112">
        <f>D126+D127+D128+D129+D130+D131+D132</f>
        <v>0</v>
      </c>
      <c r="E125" s="112">
        <f>E126+E127+E128+E129+E130+E131+E132</f>
        <v>0</v>
      </c>
      <c r="F125" s="111">
        <f aca="true" t="shared" si="32" ref="F125:N125">SUM(F126:F132)</f>
        <v>5700</v>
      </c>
      <c r="G125" s="111">
        <f t="shared" si="32"/>
        <v>994000</v>
      </c>
      <c r="H125" s="111">
        <f t="shared" si="32"/>
        <v>5000</v>
      </c>
      <c r="I125" s="111">
        <f t="shared" si="32"/>
        <v>43451</v>
      </c>
      <c r="J125" s="112">
        <f>J126+J127+J128+J129+J130+J131+J132</f>
        <v>45000</v>
      </c>
      <c r="K125" s="111">
        <f t="shared" si="32"/>
        <v>0</v>
      </c>
      <c r="L125" s="111">
        <f t="shared" si="32"/>
        <v>0</v>
      </c>
      <c r="M125" s="111">
        <f t="shared" si="32"/>
        <v>0</v>
      </c>
      <c r="N125" s="111">
        <f t="shared" si="32"/>
        <v>0</v>
      </c>
      <c r="O125" s="111">
        <f>SUM(O126:O132)</f>
        <v>2500</v>
      </c>
      <c r="P125" s="112">
        <f>P126+P127+P128+P129+P130+P131+P132</f>
        <v>0</v>
      </c>
      <c r="Q125" s="112">
        <f aca="true" t="shared" si="33" ref="Q125:W125">SUM(Q126:Q132)</f>
        <v>0</v>
      </c>
      <c r="R125" s="302">
        <f t="shared" si="33"/>
        <v>0</v>
      </c>
      <c r="S125" s="302">
        <f t="shared" si="33"/>
        <v>888.76</v>
      </c>
      <c r="T125" s="302">
        <f t="shared" si="33"/>
        <v>3000</v>
      </c>
      <c r="U125" s="302">
        <f t="shared" si="33"/>
        <v>0</v>
      </c>
      <c r="V125" s="302">
        <f t="shared" si="33"/>
        <v>0</v>
      </c>
      <c r="W125" s="251">
        <f t="shared" si="33"/>
        <v>0</v>
      </c>
    </row>
    <row r="126" spans="1:23" ht="19.5" customHeight="1">
      <c r="A126" s="246">
        <v>3231</v>
      </c>
      <c r="B126" s="247" t="s">
        <v>51</v>
      </c>
      <c r="C126" s="115">
        <f>SUM(D126:R126)</f>
        <v>977750</v>
      </c>
      <c r="D126" s="123">
        <v>0</v>
      </c>
      <c r="E126" s="123">
        <v>0</v>
      </c>
      <c r="F126" s="123">
        <v>3500</v>
      </c>
      <c r="G126" s="308">
        <v>950000</v>
      </c>
      <c r="H126" s="295">
        <v>5000</v>
      </c>
      <c r="I126" s="308">
        <v>8000</v>
      </c>
      <c r="J126" s="308">
        <v>10000</v>
      </c>
      <c r="K126" s="115"/>
      <c r="L126" s="115"/>
      <c r="M126" s="115"/>
      <c r="N126" s="115"/>
      <c r="O126" s="123">
        <v>1250</v>
      </c>
      <c r="P126" s="115">
        <v>0</v>
      </c>
      <c r="Q126" s="115">
        <v>0</v>
      </c>
      <c r="R126" s="303">
        <v>0</v>
      </c>
      <c r="S126" s="252">
        <v>888.76</v>
      </c>
      <c r="T126" s="252">
        <v>0</v>
      </c>
      <c r="U126" s="252">
        <v>0</v>
      </c>
      <c r="V126" s="252">
        <v>0</v>
      </c>
      <c r="W126" s="252">
        <v>0</v>
      </c>
    </row>
    <row r="127" spans="1:23" ht="19.5" customHeight="1">
      <c r="A127" s="246">
        <v>3232</v>
      </c>
      <c r="B127" s="261" t="s">
        <v>16</v>
      </c>
      <c r="C127" s="248">
        <f aca="true" t="shared" si="34" ref="C127:C133">SUM(D127:W127)</f>
        <v>37451</v>
      </c>
      <c r="D127" s="249">
        <v>0</v>
      </c>
      <c r="E127" s="249">
        <v>0</v>
      </c>
      <c r="F127" s="308">
        <v>1000</v>
      </c>
      <c r="G127" s="295">
        <v>25000</v>
      </c>
      <c r="H127" s="123">
        <v>0</v>
      </c>
      <c r="I127" s="308">
        <v>3451</v>
      </c>
      <c r="J127" s="249">
        <v>5000</v>
      </c>
      <c r="K127" s="115"/>
      <c r="L127" s="115"/>
      <c r="M127" s="115"/>
      <c r="N127" s="115"/>
      <c r="O127" s="123">
        <v>0</v>
      </c>
      <c r="P127" s="115">
        <v>0</v>
      </c>
      <c r="Q127" s="115">
        <v>0</v>
      </c>
      <c r="R127" s="303">
        <v>0</v>
      </c>
      <c r="S127" s="252">
        <v>0</v>
      </c>
      <c r="T127" s="252">
        <v>3000</v>
      </c>
      <c r="U127" s="252">
        <v>0</v>
      </c>
      <c r="V127" s="252">
        <v>0</v>
      </c>
      <c r="W127" s="252">
        <v>0</v>
      </c>
    </row>
    <row r="128" spans="1:23" ht="19.5" customHeight="1">
      <c r="A128" s="121">
        <v>3233</v>
      </c>
      <c r="B128" s="132" t="s">
        <v>17</v>
      </c>
      <c r="C128" s="115">
        <f t="shared" si="34"/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15"/>
      <c r="L128" s="115"/>
      <c r="M128" s="115"/>
      <c r="N128" s="115"/>
      <c r="O128" s="123">
        <v>0</v>
      </c>
      <c r="P128" s="115">
        <v>0</v>
      </c>
      <c r="Q128" s="115">
        <v>0</v>
      </c>
      <c r="R128" s="303">
        <v>0</v>
      </c>
      <c r="S128" s="252"/>
      <c r="T128" s="252"/>
      <c r="U128" s="252"/>
      <c r="V128" s="252"/>
      <c r="W128" s="252"/>
    </row>
    <row r="129" spans="1:23" ht="19.5" customHeight="1">
      <c r="A129" s="121">
        <v>3236</v>
      </c>
      <c r="B129" s="122" t="s">
        <v>83</v>
      </c>
      <c r="C129" s="115">
        <f t="shared" si="34"/>
        <v>4000</v>
      </c>
      <c r="D129" s="123">
        <v>0</v>
      </c>
      <c r="E129" s="123">
        <v>0</v>
      </c>
      <c r="F129" s="123">
        <v>0</v>
      </c>
      <c r="G129" s="123">
        <v>4000</v>
      </c>
      <c r="H129" s="123">
        <v>0</v>
      </c>
      <c r="I129" s="123">
        <v>0</v>
      </c>
      <c r="J129" s="123">
        <v>0</v>
      </c>
      <c r="K129" s="115"/>
      <c r="L129" s="115"/>
      <c r="M129" s="115"/>
      <c r="N129" s="115"/>
      <c r="O129" s="123">
        <v>0</v>
      </c>
      <c r="P129" s="115">
        <v>0</v>
      </c>
      <c r="Q129" s="115">
        <v>0</v>
      </c>
      <c r="R129" s="303">
        <v>0</v>
      </c>
      <c r="S129" s="252"/>
      <c r="T129" s="252"/>
      <c r="U129" s="252"/>
      <c r="V129" s="252"/>
      <c r="W129" s="252"/>
    </row>
    <row r="130" spans="1:23" ht="19.5" customHeight="1">
      <c r="A130" s="121">
        <v>3237</v>
      </c>
      <c r="B130" s="122" t="s">
        <v>18</v>
      </c>
      <c r="C130" s="115">
        <f t="shared" si="34"/>
        <v>65750</v>
      </c>
      <c r="D130" s="249">
        <v>0</v>
      </c>
      <c r="E130" s="249">
        <v>0</v>
      </c>
      <c r="F130" s="295">
        <v>500</v>
      </c>
      <c r="G130" s="123">
        <v>5000</v>
      </c>
      <c r="H130" s="123">
        <v>0</v>
      </c>
      <c r="I130" s="295">
        <v>29000</v>
      </c>
      <c r="J130" s="123">
        <v>30000</v>
      </c>
      <c r="K130" s="115"/>
      <c r="L130" s="115"/>
      <c r="M130" s="115"/>
      <c r="N130" s="115"/>
      <c r="O130" s="123">
        <v>1250</v>
      </c>
      <c r="P130" s="115">
        <v>0</v>
      </c>
      <c r="Q130" s="115">
        <v>0</v>
      </c>
      <c r="R130" s="303">
        <v>0</v>
      </c>
      <c r="S130" s="252"/>
      <c r="T130" s="252"/>
      <c r="U130" s="252"/>
      <c r="V130" s="252"/>
      <c r="W130" s="252"/>
    </row>
    <row r="131" spans="1:23" s="40" customFormat="1" ht="19.5" customHeight="1">
      <c r="A131" s="113">
        <v>3238</v>
      </c>
      <c r="B131" s="114" t="s">
        <v>19</v>
      </c>
      <c r="C131" s="115">
        <f t="shared" si="34"/>
        <v>6700</v>
      </c>
      <c r="D131" s="115">
        <v>0</v>
      </c>
      <c r="E131" s="115">
        <v>0</v>
      </c>
      <c r="F131" s="307">
        <v>700</v>
      </c>
      <c r="G131" s="115">
        <v>6000</v>
      </c>
      <c r="H131" s="115">
        <v>0</v>
      </c>
      <c r="I131" s="115">
        <v>0</v>
      </c>
      <c r="J131" s="115"/>
      <c r="K131" s="115"/>
      <c r="L131" s="115"/>
      <c r="M131" s="115"/>
      <c r="N131" s="115"/>
      <c r="O131" s="115">
        <v>0</v>
      </c>
      <c r="P131" s="115">
        <v>0</v>
      </c>
      <c r="Q131" s="115">
        <v>0</v>
      </c>
      <c r="R131" s="303">
        <v>0</v>
      </c>
      <c r="S131" s="252"/>
      <c r="T131" s="252"/>
      <c r="U131" s="252"/>
      <c r="V131" s="252"/>
      <c r="W131" s="252"/>
    </row>
    <row r="132" spans="1:23" ht="19.5" customHeight="1">
      <c r="A132" s="246">
        <v>3239</v>
      </c>
      <c r="B132" s="247" t="s">
        <v>20</v>
      </c>
      <c r="C132" s="115">
        <f t="shared" si="34"/>
        <v>7000</v>
      </c>
      <c r="D132" s="249">
        <v>0</v>
      </c>
      <c r="E132" s="249">
        <v>0</v>
      </c>
      <c r="F132" s="115">
        <v>0</v>
      </c>
      <c r="G132" s="115">
        <v>4000</v>
      </c>
      <c r="H132" s="115">
        <v>0</v>
      </c>
      <c r="I132" s="115">
        <v>3000</v>
      </c>
      <c r="J132" s="249">
        <v>0</v>
      </c>
      <c r="K132" s="115"/>
      <c r="L132" s="115"/>
      <c r="M132" s="115"/>
      <c r="N132" s="115"/>
      <c r="O132" s="123">
        <v>0</v>
      </c>
      <c r="P132" s="115">
        <v>0</v>
      </c>
      <c r="Q132" s="115">
        <v>0</v>
      </c>
      <c r="R132" s="303">
        <v>0</v>
      </c>
      <c r="S132" s="252"/>
      <c r="T132" s="252"/>
      <c r="U132" s="252"/>
      <c r="V132" s="252"/>
      <c r="W132" s="252"/>
    </row>
    <row r="133" spans="1:23" s="37" customFormat="1" ht="19.5" customHeight="1">
      <c r="A133" s="108">
        <v>324</v>
      </c>
      <c r="B133" s="109" t="s">
        <v>53</v>
      </c>
      <c r="C133" s="111">
        <f t="shared" si="34"/>
        <v>0</v>
      </c>
      <c r="D133" s="111">
        <f aca="true" t="shared" si="35" ref="D133:P133">D134</f>
        <v>0</v>
      </c>
      <c r="E133" s="111">
        <f t="shared" si="35"/>
        <v>0</v>
      </c>
      <c r="F133" s="111">
        <f t="shared" si="35"/>
        <v>0</v>
      </c>
      <c r="G133" s="111">
        <f t="shared" si="35"/>
        <v>0</v>
      </c>
      <c r="H133" s="111">
        <f t="shared" si="35"/>
        <v>0</v>
      </c>
      <c r="I133" s="111">
        <f t="shared" si="35"/>
        <v>0</v>
      </c>
      <c r="J133" s="111">
        <f t="shared" si="35"/>
        <v>0</v>
      </c>
      <c r="K133" s="111">
        <f t="shared" si="35"/>
        <v>0</v>
      </c>
      <c r="L133" s="111">
        <f t="shared" si="35"/>
        <v>0</v>
      </c>
      <c r="M133" s="111">
        <f t="shared" si="35"/>
        <v>0</v>
      </c>
      <c r="N133" s="111">
        <f t="shared" si="35"/>
        <v>0</v>
      </c>
      <c r="O133" s="111">
        <f t="shared" si="35"/>
        <v>0</v>
      </c>
      <c r="P133" s="111">
        <f t="shared" si="35"/>
        <v>0</v>
      </c>
      <c r="Q133" s="111">
        <f aca="true" t="shared" si="36" ref="Q133:W133">Q134</f>
        <v>0</v>
      </c>
      <c r="R133" s="302">
        <f t="shared" si="36"/>
        <v>0</v>
      </c>
      <c r="S133" s="302">
        <f t="shared" si="36"/>
        <v>0</v>
      </c>
      <c r="T133" s="302">
        <f t="shared" si="36"/>
        <v>0</v>
      </c>
      <c r="U133" s="302">
        <f t="shared" si="36"/>
        <v>0</v>
      </c>
      <c r="V133" s="302">
        <f t="shared" si="36"/>
        <v>0</v>
      </c>
      <c r="W133" s="251">
        <f t="shared" si="36"/>
        <v>0</v>
      </c>
    </row>
    <row r="134" spans="1:23" ht="19.5" customHeight="1">
      <c r="A134" s="121">
        <v>3241</v>
      </c>
      <c r="B134" s="122" t="s">
        <v>54</v>
      </c>
      <c r="C134" s="115">
        <f>SUM(D134:R134)</f>
        <v>0</v>
      </c>
      <c r="D134" s="123">
        <v>0</v>
      </c>
      <c r="E134" s="123">
        <v>0</v>
      </c>
      <c r="F134" s="115">
        <v>0</v>
      </c>
      <c r="G134" s="115">
        <v>0</v>
      </c>
      <c r="H134" s="115">
        <v>0</v>
      </c>
      <c r="I134" s="115">
        <v>0</v>
      </c>
      <c r="J134" s="123">
        <v>0</v>
      </c>
      <c r="K134" s="115"/>
      <c r="L134" s="115"/>
      <c r="M134" s="115"/>
      <c r="N134" s="115"/>
      <c r="O134" s="123"/>
      <c r="P134" s="115">
        <v>0</v>
      </c>
      <c r="Q134" s="115">
        <v>0</v>
      </c>
      <c r="R134" s="303">
        <v>0</v>
      </c>
      <c r="S134" s="252"/>
      <c r="T134" s="252"/>
      <c r="U134" s="252"/>
      <c r="V134" s="252"/>
      <c r="W134" s="252"/>
    </row>
    <row r="135" spans="1:23" ht="31.5" customHeight="1">
      <c r="A135" s="193">
        <v>372</v>
      </c>
      <c r="B135" s="126" t="s">
        <v>146</v>
      </c>
      <c r="C135" s="111">
        <f>SUM(D135:R135)</f>
        <v>0</v>
      </c>
      <c r="D135" s="123">
        <v>0</v>
      </c>
      <c r="E135" s="123">
        <v>0</v>
      </c>
      <c r="F135" s="115">
        <v>0</v>
      </c>
      <c r="G135" s="115">
        <v>0</v>
      </c>
      <c r="H135" s="115">
        <v>0</v>
      </c>
      <c r="I135" s="115">
        <v>0</v>
      </c>
      <c r="J135" s="123">
        <v>0</v>
      </c>
      <c r="K135" s="115"/>
      <c r="L135" s="115"/>
      <c r="M135" s="115"/>
      <c r="N135" s="115"/>
      <c r="O135" s="110">
        <f>O136</f>
        <v>0</v>
      </c>
      <c r="P135" s="115">
        <v>0</v>
      </c>
      <c r="Q135" s="115">
        <v>0</v>
      </c>
      <c r="R135" s="303">
        <v>0</v>
      </c>
      <c r="S135" s="252"/>
      <c r="T135" s="252"/>
      <c r="U135" s="252"/>
      <c r="V135" s="252"/>
      <c r="W135" s="252"/>
    </row>
    <row r="136" spans="1:23" ht="18.75" customHeight="1">
      <c r="A136" s="194">
        <v>3722</v>
      </c>
      <c r="B136" s="235" t="s">
        <v>147</v>
      </c>
      <c r="C136" s="115">
        <f>SUM(D136:R136)</f>
        <v>0</v>
      </c>
      <c r="D136" s="123">
        <v>0</v>
      </c>
      <c r="E136" s="123">
        <v>0</v>
      </c>
      <c r="F136" s="115">
        <v>0</v>
      </c>
      <c r="G136" s="115">
        <v>0</v>
      </c>
      <c r="H136" s="115">
        <v>0</v>
      </c>
      <c r="I136" s="115">
        <v>0</v>
      </c>
      <c r="J136" s="123">
        <v>0</v>
      </c>
      <c r="K136" s="115"/>
      <c r="L136" s="115"/>
      <c r="M136" s="115"/>
      <c r="N136" s="115"/>
      <c r="O136" s="123">
        <v>0</v>
      </c>
      <c r="P136" s="115">
        <v>0</v>
      </c>
      <c r="Q136" s="115">
        <v>0</v>
      </c>
      <c r="R136" s="303">
        <v>0</v>
      </c>
      <c r="S136" s="252"/>
      <c r="T136" s="252"/>
      <c r="U136" s="252"/>
      <c r="V136" s="252"/>
      <c r="W136" s="252"/>
    </row>
    <row r="137" spans="1:23" s="37" customFormat="1" ht="19.5" customHeight="1">
      <c r="A137" s="108">
        <v>329</v>
      </c>
      <c r="B137" s="109" t="s">
        <v>45</v>
      </c>
      <c r="C137" s="111">
        <f>SUM(D137:W137)</f>
        <v>57827</v>
      </c>
      <c r="D137" s="111">
        <f>D138+D139+D140+D141+D143</f>
        <v>0</v>
      </c>
      <c r="E137" s="111">
        <f aca="true" t="shared" si="37" ref="E137:N137">E138+E139+E140+E141+E143</f>
        <v>2000</v>
      </c>
      <c r="F137" s="111">
        <f t="shared" si="37"/>
        <v>3000</v>
      </c>
      <c r="G137" s="111">
        <f>G138+G139+G140+G141+G142+G143</f>
        <v>50827</v>
      </c>
      <c r="H137" s="111">
        <f t="shared" si="37"/>
        <v>0</v>
      </c>
      <c r="I137" s="111">
        <f>I138+I139+I140+I141+I143</f>
        <v>1000</v>
      </c>
      <c r="J137" s="111">
        <f t="shared" si="37"/>
        <v>1000</v>
      </c>
      <c r="K137" s="111">
        <f t="shared" si="37"/>
        <v>0</v>
      </c>
      <c r="L137" s="111">
        <f t="shared" si="37"/>
        <v>0</v>
      </c>
      <c r="M137" s="111">
        <f t="shared" si="37"/>
        <v>0</v>
      </c>
      <c r="N137" s="111">
        <f t="shared" si="37"/>
        <v>0</v>
      </c>
      <c r="O137" s="111">
        <f>O138+O139+O140+O141+O143</f>
        <v>0</v>
      </c>
      <c r="P137" s="111">
        <f>P138+P139+P140+P141+P143</f>
        <v>0</v>
      </c>
      <c r="Q137" s="111">
        <f aca="true" t="shared" si="38" ref="Q137:W137">SUM(Q138:Q143)</f>
        <v>0</v>
      </c>
      <c r="R137" s="302">
        <f t="shared" si="38"/>
        <v>0</v>
      </c>
      <c r="S137" s="302">
        <f t="shared" si="38"/>
        <v>0</v>
      </c>
      <c r="T137" s="302">
        <f t="shared" si="38"/>
        <v>0</v>
      </c>
      <c r="U137" s="302">
        <f t="shared" si="38"/>
        <v>0</v>
      </c>
      <c r="V137" s="302">
        <f t="shared" si="38"/>
        <v>0</v>
      </c>
      <c r="W137" s="251">
        <f t="shared" si="38"/>
        <v>0</v>
      </c>
    </row>
    <row r="138" spans="1:23" s="37" customFormat="1" ht="19.5" customHeight="1">
      <c r="A138" s="113">
        <v>3291</v>
      </c>
      <c r="B138" s="114" t="s">
        <v>86</v>
      </c>
      <c r="C138" s="115">
        <f aca="true" t="shared" si="39" ref="C138:C143">SUM(D138:R138)</f>
        <v>0</v>
      </c>
      <c r="D138" s="115">
        <v>0</v>
      </c>
      <c r="E138" s="115">
        <v>0</v>
      </c>
      <c r="F138" s="111">
        <v>0</v>
      </c>
      <c r="G138" s="115">
        <v>0</v>
      </c>
      <c r="H138" s="111">
        <v>0</v>
      </c>
      <c r="I138" s="115">
        <v>0</v>
      </c>
      <c r="J138" s="111">
        <v>0</v>
      </c>
      <c r="K138" s="111"/>
      <c r="L138" s="111"/>
      <c r="M138" s="111"/>
      <c r="N138" s="111"/>
      <c r="O138" s="111">
        <v>0</v>
      </c>
      <c r="P138" s="111">
        <v>0</v>
      </c>
      <c r="Q138" s="111">
        <v>0</v>
      </c>
      <c r="R138" s="302">
        <v>0</v>
      </c>
      <c r="S138" s="251"/>
      <c r="T138" s="251"/>
      <c r="U138" s="251"/>
      <c r="V138" s="251"/>
      <c r="W138" s="251"/>
    </row>
    <row r="139" spans="1:23" s="40" customFormat="1" ht="19.5" customHeight="1">
      <c r="A139" s="242">
        <v>3292</v>
      </c>
      <c r="B139" s="243" t="s">
        <v>21</v>
      </c>
      <c r="C139" s="248">
        <f t="shared" si="39"/>
        <v>7000</v>
      </c>
      <c r="D139" s="249">
        <v>0</v>
      </c>
      <c r="E139" s="249">
        <v>0</v>
      </c>
      <c r="F139" s="115">
        <v>2000</v>
      </c>
      <c r="G139" s="115">
        <v>5000</v>
      </c>
      <c r="H139" s="115">
        <v>0</v>
      </c>
      <c r="I139" s="115">
        <v>0</v>
      </c>
      <c r="J139" s="123">
        <v>0</v>
      </c>
      <c r="K139" s="115"/>
      <c r="L139" s="115"/>
      <c r="M139" s="115"/>
      <c r="N139" s="115"/>
      <c r="O139" s="123">
        <v>0</v>
      </c>
      <c r="P139" s="115">
        <v>0</v>
      </c>
      <c r="Q139" s="115">
        <v>0</v>
      </c>
      <c r="R139" s="303">
        <v>0</v>
      </c>
      <c r="S139" s="252"/>
      <c r="T139" s="252"/>
      <c r="U139" s="252"/>
      <c r="V139" s="252"/>
      <c r="W139" s="252"/>
    </row>
    <row r="140" spans="1:23" s="40" customFormat="1" ht="19.5" customHeight="1">
      <c r="A140" s="127">
        <v>3293</v>
      </c>
      <c r="B140" s="128" t="s">
        <v>22</v>
      </c>
      <c r="C140" s="115">
        <f t="shared" si="39"/>
        <v>2000</v>
      </c>
      <c r="D140" s="129">
        <v>0</v>
      </c>
      <c r="E140" s="129">
        <v>0</v>
      </c>
      <c r="F140" s="129">
        <v>0</v>
      </c>
      <c r="G140" s="129">
        <v>2000</v>
      </c>
      <c r="H140" s="296">
        <v>0</v>
      </c>
      <c r="I140" s="129">
        <v>0</v>
      </c>
      <c r="J140" s="129">
        <v>0</v>
      </c>
      <c r="K140" s="129"/>
      <c r="L140" s="129"/>
      <c r="M140" s="129"/>
      <c r="N140" s="129"/>
      <c r="O140" s="129">
        <v>0</v>
      </c>
      <c r="P140" s="129">
        <v>0</v>
      </c>
      <c r="Q140" s="129">
        <v>0</v>
      </c>
      <c r="R140" s="303">
        <v>0</v>
      </c>
      <c r="S140" s="252"/>
      <c r="T140" s="252"/>
      <c r="U140" s="252"/>
      <c r="V140" s="252"/>
      <c r="W140" s="252"/>
    </row>
    <row r="141" spans="1:23" s="40" customFormat="1" ht="19.5" customHeight="1">
      <c r="A141" s="127">
        <v>3294</v>
      </c>
      <c r="B141" s="128" t="s">
        <v>30</v>
      </c>
      <c r="C141" s="115">
        <f t="shared" si="39"/>
        <v>1000</v>
      </c>
      <c r="D141" s="129">
        <v>0</v>
      </c>
      <c r="E141" s="129">
        <v>0</v>
      </c>
      <c r="F141" s="129">
        <v>0</v>
      </c>
      <c r="G141" s="129">
        <v>1000</v>
      </c>
      <c r="H141" s="129">
        <v>0</v>
      </c>
      <c r="I141" s="129">
        <v>0</v>
      </c>
      <c r="J141" s="129">
        <v>0</v>
      </c>
      <c r="K141" s="129"/>
      <c r="L141" s="129"/>
      <c r="M141" s="129"/>
      <c r="N141" s="129"/>
      <c r="O141" s="129">
        <v>0</v>
      </c>
      <c r="P141" s="129">
        <v>0</v>
      </c>
      <c r="Q141" s="129">
        <v>0</v>
      </c>
      <c r="R141" s="303">
        <v>0</v>
      </c>
      <c r="S141" s="252"/>
      <c r="T141" s="252"/>
      <c r="U141" s="252"/>
      <c r="V141" s="252"/>
      <c r="W141" s="252"/>
    </row>
    <row r="142" spans="1:23" s="40" customFormat="1" ht="19.5" customHeight="1">
      <c r="A142" s="127">
        <v>3296</v>
      </c>
      <c r="B142" s="128" t="s">
        <v>197</v>
      </c>
      <c r="C142" s="115">
        <f t="shared" si="39"/>
        <v>40327</v>
      </c>
      <c r="D142" s="129">
        <v>0</v>
      </c>
      <c r="E142" s="129">
        <v>0</v>
      </c>
      <c r="F142" s="129">
        <v>0</v>
      </c>
      <c r="G142" s="309">
        <v>40327</v>
      </c>
      <c r="H142" s="129">
        <v>0</v>
      </c>
      <c r="I142" s="129">
        <v>0</v>
      </c>
      <c r="J142" s="129">
        <v>0</v>
      </c>
      <c r="K142" s="129"/>
      <c r="L142" s="129"/>
      <c r="M142" s="129"/>
      <c r="N142" s="129"/>
      <c r="O142" s="129">
        <v>0</v>
      </c>
      <c r="P142" s="129">
        <v>0</v>
      </c>
      <c r="Q142" s="129">
        <v>0</v>
      </c>
      <c r="R142" s="303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</row>
    <row r="143" spans="1:23" ht="19.5" customHeight="1">
      <c r="A143" s="121">
        <v>3299</v>
      </c>
      <c r="B143" s="132" t="s">
        <v>12</v>
      </c>
      <c r="C143" s="115">
        <f t="shared" si="39"/>
        <v>7500</v>
      </c>
      <c r="D143" s="295">
        <v>0</v>
      </c>
      <c r="E143" s="123">
        <v>2000</v>
      </c>
      <c r="F143" s="123">
        <v>1000</v>
      </c>
      <c r="G143" s="123">
        <v>2500</v>
      </c>
      <c r="H143" s="123">
        <v>0</v>
      </c>
      <c r="I143" s="123">
        <v>1000</v>
      </c>
      <c r="J143" s="249">
        <v>1000</v>
      </c>
      <c r="K143" s="115"/>
      <c r="L143" s="115"/>
      <c r="M143" s="115"/>
      <c r="N143" s="115"/>
      <c r="O143" s="123">
        <v>0</v>
      </c>
      <c r="P143" s="115">
        <v>0</v>
      </c>
      <c r="Q143" s="115">
        <v>0</v>
      </c>
      <c r="R143" s="303">
        <v>0</v>
      </c>
      <c r="S143" s="252"/>
      <c r="T143" s="252"/>
      <c r="U143" s="252"/>
      <c r="V143" s="252"/>
      <c r="W143" s="252"/>
    </row>
    <row r="144" spans="1:23" s="37" customFormat="1" ht="19.5" customHeight="1">
      <c r="A144" s="108">
        <v>34</v>
      </c>
      <c r="B144" s="124" t="s">
        <v>198</v>
      </c>
      <c r="C144" s="111">
        <f>C145</f>
        <v>2903</v>
      </c>
      <c r="D144" s="110">
        <f>D145</f>
        <v>0</v>
      </c>
      <c r="E144" s="110">
        <f>E145</f>
        <v>0</v>
      </c>
      <c r="F144" s="110">
        <f aca="true" t="shared" si="40" ref="F144:W144">F145</f>
        <v>0</v>
      </c>
      <c r="G144" s="110">
        <f t="shared" si="40"/>
        <v>2903</v>
      </c>
      <c r="H144" s="110">
        <f t="shared" si="40"/>
        <v>0</v>
      </c>
      <c r="I144" s="110">
        <f t="shared" si="40"/>
        <v>0</v>
      </c>
      <c r="J144" s="110">
        <f t="shared" si="40"/>
        <v>0</v>
      </c>
      <c r="K144" s="110">
        <f t="shared" si="40"/>
        <v>0</v>
      </c>
      <c r="L144" s="110">
        <f t="shared" si="40"/>
        <v>0</v>
      </c>
      <c r="M144" s="110">
        <f t="shared" si="40"/>
        <v>0</v>
      </c>
      <c r="N144" s="110">
        <f t="shared" si="40"/>
        <v>0</v>
      </c>
      <c r="O144" s="110">
        <f t="shared" si="40"/>
        <v>0</v>
      </c>
      <c r="P144" s="110">
        <f t="shared" si="40"/>
        <v>0</v>
      </c>
      <c r="Q144" s="110">
        <f t="shared" si="40"/>
        <v>0</v>
      </c>
      <c r="R144" s="110">
        <f t="shared" si="40"/>
        <v>0</v>
      </c>
      <c r="S144" s="110">
        <f t="shared" si="40"/>
        <v>0</v>
      </c>
      <c r="T144" s="110">
        <f t="shared" si="40"/>
        <v>0</v>
      </c>
      <c r="U144" s="110">
        <f t="shared" si="40"/>
        <v>0</v>
      </c>
      <c r="V144" s="110">
        <f t="shared" si="40"/>
        <v>0</v>
      </c>
      <c r="W144" s="110">
        <f t="shared" si="40"/>
        <v>0</v>
      </c>
    </row>
    <row r="145" spans="1:23" ht="19.5" customHeight="1">
      <c r="A145" s="121">
        <v>3433</v>
      </c>
      <c r="B145" s="132" t="s">
        <v>81</v>
      </c>
      <c r="C145" s="115">
        <f>SUM(D145:W145)</f>
        <v>2903</v>
      </c>
      <c r="D145" s="123">
        <v>0</v>
      </c>
      <c r="E145" s="123">
        <v>0</v>
      </c>
      <c r="F145" s="123">
        <v>0</v>
      </c>
      <c r="G145" s="308">
        <v>2903</v>
      </c>
      <c r="H145" s="123">
        <v>0</v>
      </c>
      <c r="I145" s="123">
        <v>0</v>
      </c>
      <c r="J145" s="249">
        <v>0</v>
      </c>
      <c r="K145" s="115"/>
      <c r="L145" s="115"/>
      <c r="M145" s="115"/>
      <c r="N145" s="115"/>
      <c r="O145" s="123">
        <v>0</v>
      </c>
      <c r="P145" s="115">
        <v>0</v>
      </c>
      <c r="Q145" s="115">
        <v>0</v>
      </c>
      <c r="R145" s="303">
        <v>0</v>
      </c>
      <c r="S145" s="303">
        <v>0</v>
      </c>
      <c r="T145" s="303"/>
      <c r="U145" s="303"/>
      <c r="V145" s="303"/>
      <c r="W145" s="252"/>
    </row>
    <row r="146" spans="1:23" s="37" customFormat="1" ht="19.5" customHeight="1">
      <c r="A146" s="108">
        <v>42</v>
      </c>
      <c r="B146" s="109" t="s">
        <v>55</v>
      </c>
      <c r="C146" s="111">
        <f aca="true" t="shared" si="41" ref="C146:J146">C147+C151</f>
        <v>43461</v>
      </c>
      <c r="D146" s="111">
        <f t="shared" si="41"/>
        <v>0</v>
      </c>
      <c r="E146" s="111">
        <f t="shared" si="41"/>
        <v>0</v>
      </c>
      <c r="F146" s="111">
        <f t="shared" si="41"/>
        <v>0</v>
      </c>
      <c r="G146" s="111">
        <f t="shared" si="41"/>
        <v>37000</v>
      </c>
      <c r="H146" s="111">
        <f t="shared" si="41"/>
        <v>0</v>
      </c>
      <c r="I146" s="111">
        <f t="shared" si="41"/>
        <v>549</v>
      </c>
      <c r="J146" s="111">
        <f t="shared" si="41"/>
        <v>2000</v>
      </c>
      <c r="K146" s="111">
        <f>K147</f>
        <v>0</v>
      </c>
      <c r="L146" s="111">
        <f>L147</f>
        <v>0</v>
      </c>
      <c r="M146" s="111">
        <f>M147</f>
        <v>0</v>
      </c>
      <c r="N146" s="111">
        <f>N147</f>
        <v>0</v>
      </c>
      <c r="O146" s="111">
        <f aca="true" t="shared" si="42" ref="O146:W146">O147+O151</f>
        <v>3000</v>
      </c>
      <c r="P146" s="111">
        <f t="shared" si="42"/>
        <v>0</v>
      </c>
      <c r="Q146" s="111">
        <f t="shared" si="42"/>
        <v>912</v>
      </c>
      <c r="R146" s="302">
        <f t="shared" si="42"/>
        <v>0</v>
      </c>
      <c r="S146" s="302">
        <f t="shared" si="42"/>
        <v>0</v>
      </c>
      <c r="T146" s="302">
        <f t="shared" si="42"/>
        <v>0</v>
      </c>
      <c r="U146" s="302">
        <f t="shared" si="42"/>
        <v>0</v>
      </c>
      <c r="V146" s="302">
        <f t="shared" si="42"/>
        <v>0</v>
      </c>
      <c r="W146" s="251">
        <f t="shared" si="42"/>
        <v>0</v>
      </c>
    </row>
    <row r="147" spans="1:23" s="37" customFormat="1" ht="19.5" customHeight="1">
      <c r="A147" s="108">
        <v>422</v>
      </c>
      <c r="B147" s="109" t="s">
        <v>56</v>
      </c>
      <c r="C147" s="111">
        <f>SUM(D147:W147)</f>
        <v>39412</v>
      </c>
      <c r="D147" s="111">
        <f aca="true" t="shared" si="43" ref="D147:J147">D148+D149+D150</f>
        <v>0</v>
      </c>
      <c r="E147" s="111">
        <f t="shared" si="43"/>
        <v>0</v>
      </c>
      <c r="F147" s="111">
        <f t="shared" si="43"/>
        <v>0</v>
      </c>
      <c r="G147" s="111">
        <f t="shared" si="43"/>
        <v>34000</v>
      </c>
      <c r="H147" s="111">
        <f t="shared" si="43"/>
        <v>0</v>
      </c>
      <c r="I147" s="111">
        <f t="shared" si="43"/>
        <v>0</v>
      </c>
      <c r="J147" s="111">
        <f t="shared" si="43"/>
        <v>2000</v>
      </c>
      <c r="K147" s="111">
        <f>K148+K149+K150+K151</f>
        <v>0</v>
      </c>
      <c r="L147" s="111">
        <f>L148+L149+L150+L151</f>
        <v>0</v>
      </c>
      <c r="M147" s="111">
        <f>M148+M149+M150+M151</f>
        <v>0</v>
      </c>
      <c r="N147" s="111">
        <f>N148+N149+N150+N151</f>
        <v>0</v>
      </c>
      <c r="O147" s="111">
        <f aca="true" t="shared" si="44" ref="O147:W147">O148+O149+O150</f>
        <v>2500</v>
      </c>
      <c r="P147" s="111">
        <f t="shared" si="44"/>
        <v>0</v>
      </c>
      <c r="Q147" s="111">
        <f t="shared" si="44"/>
        <v>912</v>
      </c>
      <c r="R147" s="302">
        <f t="shared" si="44"/>
        <v>0</v>
      </c>
      <c r="S147" s="302">
        <f t="shared" si="44"/>
        <v>0</v>
      </c>
      <c r="T147" s="302">
        <f t="shared" si="44"/>
        <v>0</v>
      </c>
      <c r="U147" s="302">
        <f t="shared" si="44"/>
        <v>0</v>
      </c>
      <c r="V147" s="302">
        <f t="shared" si="44"/>
        <v>0</v>
      </c>
      <c r="W147" s="251">
        <f t="shared" si="44"/>
        <v>0</v>
      </c>
    </row>
    <row r="148" spans="1:23" ht="19.5" customHeight="1">
      <c r="A148" s="121">
        <v>4221</v>
      </c>
      <c r="B148" s="122" t="s">
        <v>23</v>
      </c>
      <c r="C148" s="115">
        <f>SUM(D148:R148)</f>
        <v>23412</v>
      </c>
      <c r="D148" s="123">
        <v>0</v>
      </c>
      <c r="E148" s="123">
        <v>0</v>
      </c>
      <c r="F148" s="123">
        <v>0</v>
      </c>
      <c r="G148" s="295">
        <v>20000</v>
      </c>
      <c r="H148" s="123">
        <v>0</v>
      </c>
      <c r="I148" s="123">
        <v>0</v>
      </c>
      <c r="J148" s="295">
        <v>1000</v>
      </c>
      <c r="K148" s="115"/>
      <c r="L148" s="115"/>
      <c r="M148" s="115"/>
      <c r="N148" s="115"/>
      <c r="O148" s="123">
        <v>1500</v>
      </c>
      <c r="P148" s="115">
        <v>0</v>
      </c>
      <c r="Q148" s="115">
        <v>912</v>
      </c>
      <c r="R148" s="303">
        <v>0</v>
      </c>
      <c r="S148" s="252"/>
      <c r="T148" s="252"/>
      <c r="U148" s="252"/>
      <c r="V148" s="252"/>
      <c r="W148" s="252"/>
    </row>
    <row r="149" spans="1:23" ht="19.5" customHeight="1">
      <c r="A149" s="246">
        <v>4223</v>
      </c>
      <c r="B149" s="247" t="s">
        <v>57</v>
      </c>
      <c r="C149" s="248">
        <f>SUM(D149:R149)</f>
        <v>5000</v>
      </c>
      <c r="D149" s="249">
        <v>0</v>
      </c>
      <c r="E149" s="249">
        <v>0</v>
      </c>
      <c r="F149" s="115">
        <v>0</v>
      </c>
      <c r="G149" s="294">
        <v>4000</v>
      </c>
      <c r="H149" s="115">
        <v>0</v>
      </c>
      <c r="I149" s="115">
        <v>0</v>
      </c>
      <c r="J149" s="295">
        <v>1000</v>
      </c>
      <c r="K149" s="115"/>
      <c r="L149" s="115"/>
      <c r="M149" s="115"/>
      <c r="N149" s="115"/>
      <c r="O149" s="123">
        <v>0</v>
      </c>
      <c r="P149" s="115">
        <v>0</v>
      </c>
      <c r="Q149" s="115">
        <v>0</v>
      </c>
      <c r="R149" s="303"/>
      <c r="S149" s="252"/>
      <c r="T149" s="252"/>
      <c r="U149" s="252"/>
      <c r="V149" s="252"/>
      <c r="W149" s="252"/>
    </row>
    <row r="150" spans="1:23" ht="19.5" customHeight="1">
      <c r="A150" s="246">
        <v>4227</v>
      </c>
      <c r="B150" s="247" t="s">
        <v>58</v>
      </c>
      <c r="C150" s="248">
        <f>SUM(D150:R150)</f>
        <v>11000</v>
      </c>
      <c r="D150" s="249">
        <v>0</v>
      </c>
      <c r="E150" s="249">
        <v>0</v>
      </c>
      <c r="F150" s="115">
        <v>0</v>
      </c>
      <c r="G150" s="294">
        <v>10000</v>
      </c>
      <c r="H150" s="115">
        <v>0</v>
      </c>
      <c r="I150" s="115">
        <v>0</v>
      </c>
      <c r="J150" s="123">
        <v>0</v>
      </c>
      <c r="K150" s="115"/>
      <c r="L150" s="115"/>
      <c r="M150" s="115"/>
      <c r="N150" s="115"/>
      <c r="O150" s="123">
        <v>1000</v>
      </c>
      <c r="P150" s="115">
        <v>0</v>
      </c>
      <c r="Q150" s="115">
        <v>0</v>
      </c>
      <c r="R150" s="303"/>
      <c r="S150" s="252"/>
      <c r="T150" s="252"/>
      <c r="U150" s="252"/>
      <c r="V150" s="252"/>
      <c r="W150" s="252"/>
    </row>
    <row r="151" spans="1:23" ht="19.5" customHeight="1">
      <c r="A151" s="121">
        <v>4241</v>
      </c>
      <c r="B151" s="122" t="s">
        <v>87</v>
      </c>
      <c r="C151" s="115">
        <f>SUM(D151:W151)</f>
        <v>4049</v>
      </c>
      <c r="D151" s="123">
        <v>0</v>
      </c>
      <c r="E151" s="123">
        <v>0</v>
      </c>
      <c r="F151" s="294">
        <v>0</v>
      </c>
      <c r="G151" s="294">
        <v>3000</v>
      </c>
      <c r="H151" s="115">
        <v>0</v>
      </c>
      <c r="I151" s="307">
        <v>549</v>
      </c>
      <c r="J151" s="123">
        <v>0</v>
      </c>
      <c r="K151" s="115"/>
      <c r="L151" s="115"/>
      <c r="M151" s="115"/>
      <c r="N151" s="115"/>
      <c r="O151" s="123">
        <v>500</v>
      </c>
      <c r="P151" s="115">
        <v>0</v>
      </c>
      <c r="Q151" s="115">
        <v>0</v>
      </c>
      <c r="R151" s="303"/>
      <c r="S151" s="252"/>
      <c r="T151" s="252"/>
      <c r="U151" s="252"/>
      <c r="V151" s="252"/>
      <c r="W151" s="252"/>
    </row>
    <row r="152" spans="1:23" s="37" customFormat="1" ht="24.75" customHeight="1" thickBot="1">
      <c r="A152" s="105"/>
      <c r="B152" s="106" t="s">
        <v>31</v>
      </c>
      <c r="C152" s="107">
        <f>SUM(D152:W152)</f>
        <v>1706701.2699999998</v>
      </c>
      <c r="D152" s="107">
        <f>D146+D112+D104</f>
        <v>143020</v>
      </c>
      <c r="E152" s="107">
        <f aca="true" t="shared" si="45" ref="E152:N152">E146+E112+E104</f>
        <v>6300</v>
      </c>
      <c r="F152" s="107">
        <f t="shared" si="45"/>
        <v>40000</v>
      </c>
      <c r="G152" s="310">
        <f>G146+G144+G112+G104</f>
        <v>1279172</v>
      </c>
      <c r="H152" s="107">
        <f t="shared" si="45"/>
        <v>17000</v>
      </c>
      <c r="I152" s="107">
        <f>I146+I112+I104</f>
        <v>60000</v>
      </c>
      <c r="J152" s="310">
        <f t="shared" si="45"/>
        <v>60000</v>
      </c>
      <c r="K152" s="107">
        <f t="shared" si="45"/>
        <v>0</v>
      </c>
      <c r="L152" s="107">
        <f t="shared" si="45"/>
        <v>0</v>
      </c>
      <c r="M152" s="107">
        <f t="shared" si="45"/>
        <v>0</v>
      </c>
      <c r="N152" s="107">
        <f t="shared" si="45"/>
        <v>0</v>
      </c>
      <c r="O152" s="107">
        <f>O146+O112+O104</f>
        <v>10500</v>
      </c>
      <c r="P152" s="227">
        <f aca="true" t="shared" si="46" ref="P152:W152">P146+P112+P104</f>
        <v>0</v>
      </c>
      <c r="Q152" s="271">
        <f t="shared" si="46"/>
        <v>912</v>
      </c>
      <c r="R152" s="302">
        <f t="shared" si="46"/>
        <v>48305.65</v>
      </c>
      <c r="S152" s="302">
        <f t="shared" si="46"/>
        <v>888.76</v>
      </c>
      <c r="T152" s="302">
        <f t="shared" si="46"/>
        <v>15382.470000000001</v>
      </c>
      <c r="U152" s="302">
        <f t="shared" si="46"/>
        <v>647.48</v>
      </c>
      <c r="V152" s="302">
        <f t="shared" si="46"/>
        <v>13085.43</v>
      </c>
      <c r="W152" s="251">
        <f t="shared" si="46"/>
        <v>11487.48</v>
      </c>
    </row>
    <row r="153" spans="1:18" s="24" customFormat="1" ht="15.75">
      <c r="A153" s="41"/>
      <c r="B153" s="42"/>
      <c r="C153" s="22"/>
      <c r="D153" s="23"/>
      <c r="E153" s="22"/>
      <c r="F153" s="23"/>
      <c r="G153" s="23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4.25" customHeight="1">
      <c r="A154" s="38"/>
      <c r="B154" s="43"/>
      <c r="C154" s="28"/>
      <c r="D154" s="44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45" customFormat="1" ht="15">
      <c r="A155" s="183" t="s">
        <v>74</v>
      </c>
      <c r="B155" s="184"/>
      <c r="C155" s="184"/>
      <c r="D155" s="184"/>
      <c r="E155" s="198" t="s">
        <v>75</v>
      </c>
      <c r="F155" s="184"/>
      <c r="G155" s="184"/>
      <c r="H155" s="184"/>
      <c r="I155" s="184"/>
      <c r="J155" s="184"/>
      <c r="K155" s="184"/>
      <c r="L155" s="185"/>
      <c r="M155" s="185"/>
      <c r="N155" s="185"/>
      <c r="O155" s="185"/>
      <c r="P155" s="185"/>
      <c r="Q155" s="185"/>
      <c r="R155" s="185"/>
    </row>
    <row r="156" spans="1:4" s="45" customFormat="1" ht="14.25">
      <c r="A156" s="46"/>
      <c r="B156" s="47"/>
      <c r="D156" s="48"/>
    </row>
    <row r="157" spans="1:13" s="45" customFormat="1" ht="15.75" thickBo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M157" s="49"/>
    </row>
    <row r="158" spans="1:19" s="45" customFormat="1" ht="78.75">
      <c r="A158" s="191" t="s">
        <v>76</v>
      </c>
      <c r="B158" s="191" t="s">
        <v>3</v>
      </c>
      <c r="C158" s="192" t="s">
        <v>158</v>
      </c>
      <c r="D158" s="224" t="s">
        <v>24</v>
      </c>
      <c r="E158" s="224" t="s">
        <v>163</v>
      </c>
      <c r="F158" s="225" t="s">
        <v>164</v>
      </c>
      <c r="G158" s="224" t="s">
        <v>165</v>
      </c>
      <c r="H158" s="224" t="s">
        <v>166</v>
      </c>
      <c r="I158" s="224" t="s">
        <v>167</v>
      </c>
      <c r="J158" s="224" t="s">
        <v>168</v>
      </c>
      <c r="K158" s="224"/>
      <c r="L158" s="224"/>
      <c r="M158" s="224"/>
      <c r="N158" s="224"/>
      <c r="O158" s="224" t="s">
        <v>169</v>
      </c>
      <c r="P158" s="224" t="s">
        <v>170</v>
      </c>
      <c r="Q158" s="226" t="s">
        <v>171</v>
      </c>
      <c r="R158" s="226" t="s">
        <v>154</v>
      </c>
      <c r="S158" s="250"/>
    </row>
    <row r="159" spans="1:18" s="45" customFormat="1" ht="24.75" customHeight="1">
      <c r="A159" s="193">
        <v>32</v>
      </c>
      <c r="B159" s="193" t="s">
        <v>179</v>
      </c>
      <c r="C159" s="120">
        <f>C160</f>
        <v>0</v>
      </c>
      <c r="D159" s="187">
        <f>D160</f>
        <v>0</v>
      </c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20"/>
      <c r="Q159" s="120"/>
      <c r="R159" s="120"/>
    </row>
    <row r="160" spans="1:18" s="45" customFormat="1" ht="24.75" customHeight="1">
      <c r="A160" s="194">
        <v>3239</v>
      </c>
      <c r="B160" s="195" t="s">
        <v>20</v>
      </c>
      <c r="C160" s="190">
        <f>SUM(D160:M160)</f>
        <v>0</v>
      </c>
      <c r="D160" s="19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/>
      <c r="L160" s="120"/>
      <c r="M160" s="120"/>
      <c r="N160" s="120"/>
      <c r="O160" s="120">
        <v>0</v>
      </c>
      <c r="P160" s="120">
        <v>0</v>
      </c>
      <c r="Q160" s="120">
        <v>0</v>
      </c>
      <c r="R160" s="120"/>
    </row>
    <row r="161" spans="1:18" s="45" customFormat="1" ht="24.75" customHeight="1">
      <c r="A161" s="193">
        <v>32</v>
      </c>
      <c r="B161" s="196" t="s">
        <v>78</v>
      </c>
      <c r="C161" s="260">
        <f>D161+E161+F161+G161+H161+I161+J161+O161+P161+Q161</f>
        <v>20000</v>
      </c>
      <c r="D161" s="187">
        <f aca="true" t="shared" si="47" ref="D161:K161">D162</f>
        <v>20000</v>
      </c>
      <c r="E161" s="187">
        <f t="shared" si="47"/>
        <v>0</v>
      </c>
      <c r="F161" s="187">
        <f t="shared" si="47"/>
        <v>0</v>
      </c>
      <c r="G161" s="187">
        <f t="shared" si="47"/>
        <v>0</v>
      </c>
      <c r="H161" s="187">
        <f t="shared" si="47"/>
        <v>0</v>
      </c>
      <c r="I161" s="187">
        <f t="shared" si="47"/>
        <v>0</v>
      </c>
      <c r="J161" s="187">
        <f t="shared" si="47"/>
        <v>0</v>
      </c>
      <c r="K161" s="187">
        <f t="shared" si="47"/>
        <v>0</v>
      </c>
      <c r="L161" s="187">
        <v>0</v>
      </c>
      <c r="M161" s="187">
        <v>0</v>
      </c>
      <c r="N161" s="187">
        <v>42417</v>
      </c>
      <c r="O161" s="187">
        <f>O162</f>
        <v>0</v>
      </c>
      <c r="P161" s="187">
        <f>P162</f>
        <v>0</v>
      </c>
      <c r="Q161" s="187">
        <f>Q162</f>
        <v>0</v>
      </c>
      <c r="R161" s="187"/>
    </row>
    <row r="162" spans="1:18" s="45" customFormat="1" ht="24.75" customHeight="1">
      <c r="A162" s="194">
        <v>3222</v>
      </c>
      <c r="B162" s="195" t="s">
        <v>79</v>
      </c>
      <c r="C162" s="190">
        <f>SUM(D162:L162)</f>
        <v>20000</v>
      </c>
      <c r="D162" s="297">
        <v>20000</v>
      </c>
      <c r="E162" s="190">
        <v>0</v>
      </c>
      <c r="F162" s="190">
        <v>0</v>
      </c>
      <c r="G162" s="190">
        <v>0</v>
      </c>
      <c r="H162" s="190">
        <v>0</v>
      </c>
      <c r="I162" s="190">
        <v>0</v>
      </c>
      <c r="J162" s="190">
        <v>0</v>
      </c>
      <c r="K162" s="190">
        <v>0</v>
      </c>
      <c r="L162" s="190">
        <v>0</v>
      </c>
      <c r="M162" s="190">
        <v>0</v>
      </c>
      <c r="N162" s="187"/>
      <c r="O162" s="190">
        <v>0</v>
      </c>
      <c r="P162" s="190">
        <v>0</v>
      </c>
      <c r="Q162" s="190">
        <v>0</v>
      </c>
      <c r="R162" s="190"/>
    </row>
    <row r="163" spans="1:18" s="45" customFormat="1" ht="24.75" customHeight="1">
      <c r="A163" s="189"/>
      <c r="B163" s="197" t="s">
        <v>80</v>
      </c>
      <c r="C163" s="187">
        <f>C161+C159</f>
        <v>20000</v>
      </c>
      <c r="D163" s="187">
        <f>D161+D159</f>
        <v>20000</v>
      </c>
      <c r="E163" s="187">
        <f aca="true" t="shared" si="48" ref="E163:L163">E161</f>
        <v>0</v>
      </c>
      <c r="F163" s="187">
        <f t="shared" si="48"/>
        <v>0</v>
      </c>
      <c r="G163" s="187">
        <f t="shared" si="48"/>
        <v>0</v>
      </c>
      <c r="H163" s="187">
        <f t="shared" si="48"/>
        <v>0</v>
      </c>
      <c r="I163" s="187">
        <f>I161</f>
        <v>0</v>
      </c>
      <c r="J163" s="187">
        <f t="shared" si="48"/>
        <v>0</v>
      </c>
      <c r="K163" s="187">
        <f t="shared" si="48"/>
        <v>0</v>
      </c>
      <c r="L163" s="187">
        <f t="shared" si="48"/>
        <v>0</v>
      </c>
      <c r="M163" s="187">
        <f>M161</f>
        <v>0</v>
      </c>
      <c r="N163" s="187">
        <f>N161</f>
        <v>42417</v>
      </c>
      <c r="O163" s="187">
        <f>O161</f>
        <v>0</v>
      </c>
      <c r="P163" s="187">
        <f>P161</f>
        <v>0</v>
      </c>
      <c r="Q163" s="187">
        <f>Q161</f>
        <v>0</v>
      </c>
      <c r="R163" s="187"/>
    </row>
    <row r="164" spans="1:18" s="40" customFormat="1" ht="16.5" customHeight="1">
      <c r="A164" s="52"/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1:18" s="40" customFormat="1" ht="16.5" customHeight="1">
      <c r="A165" s="52"/>
      <c r="C165" s="167"/>
      <c r="D165" s="5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1:18" s="60" customFormat="1" ht="16.5" customHeight="1">
      <c r="A166" s="57"/>
      <c r="B166" s="287" t="s">
        <v>88</v>
      </c>
      <c r="C166" s="168"/>
      <c r="D166" s="58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62" customFormat="1" ht="16.5" customHeight="1">
      <c r="A167" s="50"/>
      <c r="B167" s="288" t="s">
        <v>180</v>
      </c>
      <c r="C167" s="298">
        <v>20000</v>
      </c>
      <c r="D167" s="56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s="40" customFormat="1" ht="16.5" customHeight="1">
      <c r="A168" s="52"/>
      <c r="B168" s="169" t="s">
        <v>89</v>
      </c>
      <c r="C168" s="168">
        <f>SUM(C166:C167)</f>
        <v>20000</v>
      </c>
      <c r="D168" s="5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1:18" s="40" customFormat="1" ht="16.5" customHeight="1">
      <c r="A169" s="52"/>
      <c r="B169" s="63"/>
      <c r="C169" s="51"/>
      <c r="D169" s="5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1:18" s="40" customFormat="1" ht="16.5" customHeight="1">
      <c r="A170" s="52"/>
      <c r="B170" s="63"/>
      <c r="C170" s="51"/>
      <c r="D170" s="5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4" s="40" customFormat="1" ht="16.5" customHeight="1" thickBot="1">
      <c r="A171" s="170" t="s">
        <v>124</v>
      </c>
      <c r="B171" s="171"/>
      <c r="C171" s="172"/>
      <c r="D171" s="173"/>
    </row>
    <row r="172" spans="1:5" s="40" customFormat="1" ht="132" customHeight="1">
      <c r="A172" s="165" t="s">
        <v>29</v>
      </c>
      <c r="B172" s="166" t="s">
        <v>3</v>
      </c>
      <c r="C172" s="162" t="s">
        <v>158</v>
      </c>
      <c r="D172" s="224" t="s">
        <v>230</v>
      </c>
      <c r="E172" s="224" t="s">
        <v>231</v>
      </c>
    </row>
    <row r="173" spans="1:5" s="40" customFormat="1" ht="16.5" customHeight="1">
      <c r="A173" s="108">
        <v>31</v>
      </c>
      <c r="B173" s="109" t="s">
        <v>46</v>
      </c>
      <c r="C173" s="110">
        <f>C174+C178+C176</f>
        <v>486956</v>
      </c>
      <c r="D173" s="111">
        <f>D174+D176+D178</f>
        <v>200807</v>
      </c>
      <c r="E173" s="111">
        <f>E174+E176+E178</f>
        <v>286149</v>
      </c>
    </row>
    <row r="174" spans="1:5" s="37" customFormat="1" ht="16.5" customHeight="1">
      <c r="A174" s="108">
        <v>311</v>
      </c>
      <c r="B174" s="109" t="s">
        <v>36</v>
      </c>
      <c r="C174" s="111">
        <f>D174+E174</f>
        <v>391225</v>
      </c>
      <c r="D174" s="111">
        <f>D175</f>
        <v>161330</v>
      </c>
      <c r="E174" s="111">
        <f>E175</f>
        <v>229895</v>
      </c>
    </row>
    <row r="175" spans="1:5" s="40" customFormat="1" ht="16.5" customHeight="1">
      <c r="A175" s="113">
        <v>3111</v>
      </c>
      <c r="B175" s="114" t="s">
        <v>6</v>
      </c>
      <c r="C175" s="115">
        <f>SUM(D175:E175)</f>
        <v>391225</v>
      </c>
      <c r="D175" s="307">
        <v>161330</v>
      </c>
      <c r="E175" s="307">
        <v>229895</v>
      </c>
    </row>
    <row r="176" spans="1:5" s="40" customFormat="1" ht="16.5" customHeight="1">
      <c r="A176" s="108">
        <v>312</v>
      </c>
      <c r="B176" s="109" t="s">
        <v>7</v>
      </c>
      <c r="C176" s="111">
        <f>D176+E176</f>
        <v>31178</v>
      </c>
      <c r="D176" s="117">
        <f>SUM(D177)</f>
        <v>12857</v>
      </c>
      <c r="E176" s="117">
        <f>SUM(E177)</f>
        <v>18321</v>
      </c>
    </row>
    <row r="177" spans="1:5" s="40" customFormat="1" ht="16.5" customHeight="1">
      <c r="A177" s="113">
        <v>3121</v>
      </c>
      <c r="B177" s="114" t="s">
        <v>7</v>
      </c>
      <c r="C177" s="115">
        <f>SUM(D177:E177)</f>
        <v>31178</v>
      </c>
      <c r="D177" s="307">
        <v>12857</v>
      </c>
      <c r="E177" s="307">
        <v>18321</v>
      </c>
    </row>
    <row r="178" spans="1:5" s="40" customFormat="1" ht="16.5" customHeight="1">
      <c r="A178" s="118">
        <v>313</v>
      </c>
      <c r="B178" s="119" t="s">
        <v>37</v>
      </c>
      <c r="C178" s="111">
        <f>D178+E178</f>
        <v>64553</v>
      </c>
      <c r="D178" s="120">
        <f>D179+D180</f>
        <v>26620</v>
      </c>
      <c r="E178" s="120">
        <f>E179+E180</f>
        <v>37933</v>
      </c>
    </row>
    <row r="179" spans="1:5" s="40" customFormat="1" ht="16.5" customHeight="1">
      <c r="A179" s="113">
        <v>3132</v>
      </c>
      <c r="B179" s="114" t="s">
        <v>13</v>
      </c>
      <c r="C179" s="115">
        <f>SUM(D179:E179)</f>
        <v>64553</v>
      </c>
      <c r="D179" s="307">
        <v>26620</v>
      </c>
      <c r="E179" s="307">
        <v>37933</v>
      </c>
    </row>
    <row r="180" spans="1:5" s="40" customFormat="1" ht="16.5" customHeight="1">
      <c r="A180" s="121">
        <v>3133</v>
      </c>
      <c r="B180" s="122" t="s">
        <v>47</v>
      </c>
      <c r="C180" s="115">
        <f>SUM(D180:D180)</f>
        <v>0</v>
      </c>
      <c r="D180" s="115">
        <v>0</v>
      </c>
      <c r="E180" s="115">
        <v>0</v>
      </c>
    </row>
    <row r="181" spans="1:7" s="37" customFormat="1" ht="16.5" customHeight="1">
      <c r="A181" s="108">
        <v>32</v>
      </c>
      <c r="B181" s="124" t="s">
        <v>38</v>
      </c>
      <c r="C181" s="111">
        <f>C182+C187+C194+C202+C204</f>
        <v>6554</v>
      </c>
      <c r="D181" s="110">
        <f>D182+D187+D194+D202+D204</f>
        <v>2703</v>
      </c>
      <c r="E181" s="110">
        <f>E182+E187+E194+E202+E204</f>
        <v>3851</v>
      </c>
      <c r="G181" s="40"/>
    </row>
    <row r="182" spans="1:7" s="64" customFormat="1" ht="16.5" customHeight="1">
      <c r="A182" s="108">
        <v>321</v>
      </c>
      <c r="B182" s="124" t="s">
        <v>39</v>
      </c>
      <c r="C182" s="111">
        <f>D182+E182</f>
        <v>6554</v>
      </c>
      <c r="D182" s="111">
        <f>D183+D184+D185+D186</f>
        <v>2703</v>
      </c>
      <c r="E182" s="111">
        <f>E183+E184+E185+E186</f>
        <v>3851</v>
      </c>
      <c r="G182" s="40"/>
    </row>
    <row r="183" spans="1:7" s="37" customFormat="1" ht="16.5" customHeight="1">
      <c r="A183" s="113">
        <v>3212</v>
      </c>
      <c r="B183" s="114" t="s">
        <v>61</v>
      </c>
      <c r="C183" s="115">
        <f>SUM(D183:E183)</f>
        <v>6554</v>
      </c>
      <c r="D183" s="307">
        <v>2703</v>
      </c>
      <c r="E183" s="307">
        <v>3851</v>
      </c>
      <c r="G183" s="40"/>
    </row>
    <row r="184" spans="1:5" s="40" customFormat="1" ht="16.5" customHeight="1">
      <c r="A184" s="113">
        <v>3211</v>
      </c>
      <c r="B184" s="125" t="s">
        <v>8</v>
      </c>
      <c r="C184" s="115">
        <f>SUM(D184:D184)</f>
        <v>0</v>
      </c>
      <c r="D184" s="115">
        <v>0</v>
      </c>
      <c r="E184" s="115">
        <v>0</v>
      </c>
    </row>
    <row r="185" spans="1:5" s="40" customFormat="1" ht="16.5" customHeight="1">
      <c r="A185" s="121">
        <v>3213</v>
      </c>
      <c r="B185" s="122" t="s">
        <v>48</v>
      </c>
      <c r="C185" s="115">
        <f>SUM(D185:D185)</f>
        <v>0</v>
      </c>
      <c r="D185" s="115"/>
      <c r="E185" s="115"/>
    </row>
    <row r="186" spans="1:5" s="40" customFormat="1" ht="16.5" customHeight="1">
      <c r="A186" s="121">
        <v>3214</v>
      </c>
      <c r="B186" s="122" t="s">
        <v>85</v>
      </c>
      <c r="C186" s="115">
        <f>SUM(D186:D186)</f>
        <v>0</v>
      </c>
      <c r="D186" s="115"/>
      <c r="E186" s="115"/>
    </row>
    <row r="187" spans="1:5" s="40" customFormat="1" ht="16.5" customHeight="1">
      <c r="A187" s="108">
        <v>322</v>
      </c>
      <c r="B187" s="126" t="s">
        <v>49</v>
      </c>
      <c r="C187" s="111">
        <v>0</v>
      </c>
      <c r="D187" s="111">
        <f>SUM(D188:D193)</f>
        <v>0</v>
      </c>
      <c r="E187" s="111">
        <f>SUM(E188:E193)</f>
        <v>0</v>
      </c>
    </row>
    <row r="188" spans="1:5" s="40" customFormat="1" ht="16.5" customHeight="1">
      <c r="A188" s="121">
        <v>3221</v>
      </c>
      <c r="B188" s="122" t="s">
        <v>14</v>
      </c>
      <c r="C188" s="115">
        <f aca="true" t="shared" si="49" ref="C188:C193">SUM(D188:D188)</f>
        <v>0</v>
      </c>
      <c r="D188" s="115"/>
      <c r="E188" s="115"/>
    </row>
    <row r="189" spans="1:5" s="37" customFormat="1" ht="16.5" customHeight="1">
      <c r="A189" s="121">
        <v>3222</v>
      </c>
      <c r="B189" s="122" t="s">
        <v>26</v>
      </c>
      <c r="C189" s="115">
        <f t="shared" si="49"/>
        <v>0</v>
      </c>
      <c r="D189" s="115"/>
      <c r="E189" s="115"/>
    </row>
    <row r="190" spans="1:5" s="40" customFormat="1" ht="16.5" customHeight="1">
      <c r="A190" s="121">
        <v>3223</v>
      </c>
      <c r="B190" s="122" t="s">
        <v>9</v>
      </c>
      <c r="C190" s="115">
        <f t="shared" si="49"/>
        <v>0</v>
      </c>
      <c r="D190" s="115"/>
      <c r="E190" s="115"/>
    </row>
    <row r="191" spans="1:5" s="37" customFormat="1" ht="16.5" customHeight="1">
      <c r="A191" s="121">
        <v>3224</v>
      </c>
      <c r="B191" s="122" t="s">
        <v>50</v>
      </c>
      <c r="C191" s="115">
        <f t="shared" si="49"/>
        <v>0</v>
      </c>
      <c r="D191" s="115"/>
      <c r="E191" s="115"/>
    </row>
    <row r="192" spans="1:5" s="40" customFormat="1" ht="16.5" customHeight="1">
      <c r="A192" s="113">
        <v>3225</v>
      </c>
      <c r="B192" s="114" t="s">
        <v>15</v>
      </c>
      <c r="C192" s="115">
        <f t="shared" si="49"/>
        <v>0</v>
      </c>
      <c r="D192" s="115"/>
      <c r="E192" s="115"/>
    </row>
    <row r="193" spans="1:5" s="37" customFormat="1" ht="16.5" customHeight="1">
      <c r="A193" s="127">
        <v>3227</v>
      </c>
      <c r="B193" s="128" t="s">
        <v>33</v>
      </c>
      <c r="C193" s="115">
        <f t="shared" si="49"/>
        <v>0</v>
      </c>
      <c r="D193" s="129"/>
      <c r="E193" s="129"/>
    </row>
    <row r="194" spans="1:5" s="40" customFormat="1" ht="16.5" customHeight="1">
      <c r="A194" s="130">
        <v>323</v>
      </c>
      <c r="B194" s="131" t="s">
        <v>42</v>
      </c>
      <c r="C194" s="111">
        <v>0</v>
      </c>
      <c r="D194" s="112">
        <f>D195+D196+D197+D198+D199+D200+D201</f>
        <v>0</v>
      </c>
      <c r="E194" s="112">
        <f>E195+E196+E197+E198+E199+E200+E201</f>
        <v>0</v>
      </c>
    </row>
    <row r="195" spans="1:5" s="40" customFormat="1" ht="16.5" customHeight="1">
      <c r="A195" s="121">
        <v>3231</v>
      </c>
      <c r="B195" s="122" t="s">
        <v>51</v>
      </c>
      <c r="C195" s="115">
        <f aca="true" t="shared" si="50" ref="C195:C201">SUM(D195:D195)</f>
        <v>0</v>
      </c>
      <c r="D195" s="115"/>
      <c r="E195" s="115"/>
    </row>
    <row r="196" spans="1:5" s="40" customFormat="1" ht="16.5" customHeight="1">
      <c r="A196" s="121">
        <v>3232</v>
      </c>
      <c r="B196" s="132" t="s">
        <v>16</v>
      </c>
      <c r="C196" s="115">
        <f t="shared" si="50"/>
        <v>0</v>
      </c>
      <c r="D196" s="115"/>
      <c r="E196" s="115"/>
    </row>
    <row r="197" spans="1:5" s="40" customFormat="1" ht="16.5" customHeight="1">
      <c r="A197" s="121">
        <v>3233</v>
      </c>
      <c r="B197" s="132" t="s">
        <v>17</v>
      </c>
      <c r="C197" s="115">
        <f t="shared" si="50"/>
        <v>0</v>
      </c>
      <c r="D197" s="115"/>
      <c r="E197" s="115"/>
    </row>
    <row r="198" spans="1:5" s="64" customFormat="1" ht="16.5" customHeight="1">
      <c r="A198" s="121">
        <v>3236</v>
      </c>
      <c r="B198" s="122" t="s">
        <v>83</v>
      </c>
      <c r="C198" s="115">
        <f t="shared" si="50"/>
        <v>0</v>
      </c>
      <c r="D198" s="115">
        <v>0</v>
      </c>
      <c r="E198" s="115">
        <v>0</v>
      </c>
    </row>
    <row r="199" spans="1:5" s="37" customFormat="1" ht="16.5" customHeight="1">
      <c r="A199" s="121">
        <v>3237</v>
      </c>
      <c r="B199" s="122" t="s">
        <v>18</v>
      </c>
      <c r="C199" s="115">
        <f t="shared" si="50"/>
        <v>0</v>
      </c>
      <c r="D199" s="115">
        <v>0</v>
      </c>
      <c r="E199" s="115">
        <v>0</v>
      </c>
    </row>
    <row r="200" spans="1:5" s="37" customFormat="1" ht="16.5" customHeight="1">
      <c r="A200" s="113">
        <v>3238</v>
      </c>
      <c r="B200" s="114" t="s">
        <v>19</v>
      </c>
      <c r="C200" s="115">
        <f t="shared" si="50"/>
        <v>0</v>
      </c>
      <c r="D200" s="115">
        <v>0</v>
      </c>
      <c r="E200" s="115">
        <v>0</v>
      </c>
    </row>
    <row r="201" spans="1:5" s="37" customFormat="1" ht="16.5" customHeight="1">
      <c r="A201" s="121">
        <v>3239</v>
      </c>
      <c r="B201" s="122" t="s">
        <v>20</v>
      </c>
      <c r="C201" s="115">
        <f t="shared" si="50"/>
        <v>0</v>
      </c>
      <c r="D201" s="115"/>
      <c r="E201" s="115"/>
    </row>
    <row r="202" spans="1:5" s="40" customFormat="1" ht="16.5" customHeight="1">
      <c r="A202" s="108">
        <v>324</v>
      </c>
      <c r="B202" s="109" t="s">
        <v>53</v>
      </c>
      <c r="C202" s="111">
        <v>0</v>
      </c>
      <c r="D202" s="111">
        <f>D203</f>
        <v>0</v>
      </c>
      <c r="E202" s="111">
        <f>E203</f>
        <v>0</v>
      </c>
    </row>
    <row r="203" spans="1:5" s="40" customFormat="1" ht="16.5" customHeight="1">
      <c r="A203" s="121">
        <v>3241</v>
      </c>
      <c r="B203" s="122" t="s">
        <v>54</v>
      </c>
      <c r="C203" s="115">
        <f>SUM(D203:D203)</f>
        <v>0</v>
      </c>
      <c r="D203" s="115"/>
      <c r="E203" s="115"/>
    </row>
    <row r="204" spans="1:5" s="37" customFormat="1" ht="16.5" customHeight="1">
      <c r="A204" s="108">
        <v>329</v>
      </c>
      <c r="B204" s="109" t="s">
        <v>45</v>
      </c>
      <c r="C204" s="111">
        <v>0</v>
      </c>
      <c r="D204" s="111">
        <f>D205+D206+D207+D208+D209</f>
        <v>0</v>
      </c>
      <c r="E204" s="111">
        <f>E205+E206+E207+E208+E209</f>
        <v>0</v>
      </c>
    </row>
    <row r="205" spans="1:5" s="37" customFormat="1" ht="16.5" customHeight="1">
      <c r="A205" s="113">
        <v>3291</v>
      </c>
      <c r="B205" s="114" t="s">
        <v>86</v>
      </c>
      <c r="C205" s="115">
        <f>SUM(D205:D205)</f>
        <v>0</v>
      </c>
      <c r="D205" s="111"/>
      <c r="E205" s="111"/>
    </row>
    <row r="206" spans="1:5" s="40" customFormat="1" ht="16.5" customHeight="1">
      <c r="A206" s="113">
        <v>3292</v>
      </c>
      <c r="B206" s="114" t="s">
        <v>21</v>
      </c>
      <c r="C206" s="115">
        <f>SUM(D206:D206)</f>
        <v>0</v>
      </c>
      <c r="D206" s="115">
        <v>0</v>
      </c>
      <c r="E206" s="115">
        <v>0</v>
      </c>
    </row>
    <row r="207" spans="1:5" s="40" customFormat="1" ht="16.5" customHeight="1">
      <c r="A207" s="127">
        <v>3293</v>
      </c>
      <c r="B207" s="128" t="s">
        <v>22</v>
      </c>
      <c r="C207" s="115">
        <f>SUM(D207:D207)</f>
        <v>0</v>
      </c>
      <c r="D207" s="129"/>
      <c r="E207" s="129"/>
    </row>
    <row r="208" spans="1:5" s="40" customFormat="1" ht="16.5" customHeight="1">
      <c r="A208" s="127">
        <v>3294</v>
      </c>
      <c r="B208" s="128" t="s">
        <v>30</v>
      </c>
      <c r="C208" s="115">
        <f>SUM(D208:D208)</f>
        <v>0</v>
      </c>
      <c r="D208" s="129"/>
      <c r="E208" s="129"/>
    </row>
    <row r="209" spans="1:5" s="40" customFormat="1" ht="16.5" customHeight="1">
      <c r="A209" s="121">
        <v>3299</v>
      </c>
      <c r="B209" s="132" t="s">
        <v>12</v>
      </c>
      <c r="C209" s="115">
        <f>SUM(D209:D209)</f>
        <v>0</v>
      </c>
      <c r="D209" s="115"/>
      <c r="E209" s="115"/>
    </row>
    <row r="210" spans="1:5" s="40" customFormat="1" ht="16.5" customHeight="1">
      <c r="A210" s="108">
        <v>42</v>
      </c>
      <c r="B210" s="109" t="s">
        <v>55</v>
      </c>
      <c r="C210" s="111">
        <v>0</v>
      </c>
      <c r="D210" s="111">
        <f>D211</f>
        <v>0</v>
      </c>
      <c r="E210" s="111">
        <f>E211</f>
        <v>0</v>
      </c>
    </row>
    <row r="211" spans="1:5" s="40" customFormat="1" ht="16.5" customHeight="1">
      <c r="A211" s="108">
        <v>422</v>
      </c>
      <c r="B211" s="109" t="s">
        <v>56</v>
      </c>
      <c r="C211" s="111">
        <v>0</v>
      </c>
      <c r="D211" s="111">
        <f>D212+D213+D214+D215</f>
        <v>0</v>
      </c>
      <c r="E211" s="111">
        <f>E212+E213+E214+E215</f>
        <v>0</v>
      </c>
    </row>
    <row r="212" spans="1:5" s="37" customFormat="1" ht="16.5" customHeight="1">
      <c r="A212" s="121">
        <v>4221</v>
      </c>
      <c r="B212" s="122" t="s">
        <v>23</v>
      </c>
      <c r="C212" s="115">
        <f>SUM(D212:D212)</f>
        <v>0</v>
      </c>
      <c r="D212" s="115"/>
      <c r="E212" s="115"/>
    </row>
    <row r="213" spans="1:5" s="40" customFormat="1" ht="16.5" customHeight="1">
      <c r="A213" s="121">
        <v>4223</v>
      </c>
      <c r="B213" s="122" t="s">
        <v>57</v>
      </c>
      <c r="C213" s="115">
        <f>SUM(D213:D213)</f>
        <v>0</v>
      </c>
      <c r="D213" s="115"/>
      <c r="E213" s="115"/>
    </row>
    <row r="214" spans="1:5" s="37" customFormat="1" ht="16.5" customHeight="1">
      <c r="A214" s="121">
        <v>4227</v>
      </c>
      <c r="B214" s="122" t="s">
        <v>58</v>
      </c>
      <c r="C214" s="115">
        <f>SUM(D214:D214)</f>
        <v>0</v>
      </c>
      <c r="D214" s="115"/>
      <c r="E214" s="115"/>
    </row>
    <row r="215" spans="1:5" s="40" customFormat="1" ht="16.5" customHeight="1">
      <c r="A215" s="121">
        <v>4241</v>
      </c>
      <c r="B215" s="122" t="s">
        <v>87</v>
      </c>
      <c r="C215" s="115">
        <f>SUM(D215:D215)</f>
        <v>0</v>
      </c>
      <c r="D215" s="115"/>
      <c r="E215" s="115"/>
    </row>
    <row r="216" spans="1:5" s="37" customFormat="1" ht="16.5" customHeight="1" thickBot="1">
      <c r="A216" s="105"/>
      <c r="B216" s="106" t="s">
        <v>31</v>
      </c>
      <c r="C216" s="107">
        <f>C210+C181+C173</f>
        <v>493510</v>
      </c>
      <c r="D216" s="107">
        <f>D174+D176+D178+D181</f>
        <v>203510</v>
      </c>
      <c r="E216" s="227">
        <f>E174+E176+E178+E181</f>
        <v>290000</v>
      </c>
    </row>
    <row r="217" spans="1:4" s="37" customFormat="1" ht="16.5" customHeight="1">
      <c r="A217" s="68"/>
      <c r="B217" s="69"/>
      <c r="C217" s="51"/>
      <c r="D217" s="67"/>
    </row>
    <row r="218" spans="1:4" ht="15.75">
      <c r="A218" s="65"/>
      <c r="B218" s="66"/>
      <c r="C218" s="70"/>
      <c r="D218" s="67"/>
    </row>
    <row r="219" spans="1:4" ht="16.5" thickBot="1">
      <c r="A219" s="65"/>
      <c r="B219" s="66"/>
      <c r="C219" s="70"/>
      <c r="D219" s="67"/>
    </row>
    <row r="220" spans="1:18" ht="79.5" thickBot="1">
      <c r="A220" s="165" t="s">
        <v>29</v>
      </c>
      <c r="B220" s="166" t="s">
        <v>3</v>
      </c>
      <c r="C220" s="162" t="s">
        <v>158</v>
      </c>
      <c r="D220" s="224" t="s">
        <v>194</v>
      </c>
      <c r="E220" s="279" t="s">
        <v>163</v>
      </c>
      <c r="F220" s="225" t="s">
        <v>164</v>
      </c>
      <c r="G220" s="224" t="s">
        <v>165</v>
      </c>
      <c r="H220" s="224" t="s">
        <v>166</v>
      </c>
      <c r="I220" s="224" t="s">
        <v>167</v>
      </c>
      <c r="J220" s="224" t="s">
        <v>168</v>
      </c>
      <c r="K220" s="224"/>
      <c r="L220" s="224"/>
      <c r="M220" s="224"/>
      <c r="N220" s="224"/>
      <c r="O220" s="224" t="s">
        <v>169</v>
      </c>
      <c r="P220" s="224" t="s">
        <v>170</v>
      </c>
      <c r="Q220" s="226" t="s">
        <v>171</v>
      </c>
      <c r="R220" s="226" t="s">
        <v>154</v>
      </c>
    </row>
    <row r="221" spans="1:18" ht="18.75">
      <c r="A221" s="108">
        <v>31</v>
      </c>
      <c r="B221" s="109" t="s">
        <v>46</v>
      </c>
      <c r="C221" s="110">
        <f>C222+C226+C224</f>
        <v>266265</v>
      </c>
      <c r="D221" s="111">
        <f>D222+D224+D226</f>
        <v>266265</v>
      </c>
      <c r="E221" s="111">
        <f aca="true" t="shared" si="51" ref="E221:J221">E222+E224+E226</f>
        <v>0</v>
      </c>
      <c r="F221" s="111">
        <f t="shared" si="51"/>
        <v>0</v>
      </c>
      <c r="G221" s="111">
        <f t="shared" si="51"/>
        <v>0</v>
      </c>
      <c r="H221" s="111">
        <f t="shared" si="51"/>
        <v>0</v>
      </c>
      <c r="I221" s="111">
        <f t="shared" si="51"/>
        <v>0</v>
      </c>
      <c r="J221" s="111">
        <f t="shared" si="51"/>
        <v>0</v>
      </c>
      <c r="K221" s="111">
        <f>K222+K226</f>
        <v>0</v>
      </c>
      <c r="L221" s="111">
        <f>L222+L226</f>
        <v>0</v>
      </c>
      <c r="M221" s="111">
        <f>M222+M226</f>
        <v>0</v>
      </c>
      <c r="N221" s="111">
        <f>N222+N226</f>
        <v>0</v>
      </c>
      <c r="O221" s="111">
        <f>O222+O224+O226</f>
        <v>0</v>
      </c>
      <c r="P221" s="111">
        <f>P222+P224+P226</f>
        <v>0</v>
      </c>
      <c r="Q221" s="111">
        <f>Q222+Q224+Q226</f>
        <v>0</v>
      </c>
      <c r="R221" s="111">
        <f>R222+R224+R226</f>
        <v>0</v>
      </c>
    </row>
    <row r="222" spans="1:18" ht="18.75">
      <c r="A222" s="108">
        <v>311</v>
      </c>
      <c r="B222" s="109" t="s">
        <v>36</v>
      </c>
      <c r="C222" s="111">
        <f>D222+E222+F222+G222+H222+I222+J222+O222+P222+Q222+R222</f>
        <v>184000</v>
      </c>
      <c r="D222" s="111">
        <f aca="true" t="shared" si="52" ref="D222:N222">D223</f>
        <v>184000</v>
      </c>
      <c r="E222" s="111">
        <f t="shared" si="52"/>
        <v>0</v>
      </c>
      <c r="F222" s="111">
        <f>F223</f>
        <v>0</v>
      </c>
      <c r="G222" s="111">
        <f>G223</f>
        <v>0</v>
      </c>
      <c r="H222" s="111">
        <f t="shared" si="52"/>
        <v>0</v>
      </c>
      <c r="I222" s="111">
        <f t="shared" si="52"/>
        <v>0</v>
      </c>
      <c r="J222" s="111">
        <f>J223</f>
        <v>0</v>
      </c>
      <c r="K222" s="111">
        <f t="shared" si="52"/>
        <v>0</v>
      </c>
      <c r="L222" s="111">
        <f t="shared" si="52"/>
        <v>0</v>
      </c>
      <c r="M222" s="111">
        <f t="shared" si="52"/>
        <v>0</v>
      </c>
      <c r="N222" s="111">
        <f t="shared" si="52"/>
        <v>0</v>
      </c>
      <c r="O222" s="111">
        <f>O223</f>
        <v>0</v>
      </c>
      <c r="P222" s="111">
        <f>P223</f>
        <v>0</v>
      </c>
      <c r="Q222" s="111">
        <f>Q223</f>
        <v>0</v>
      </c>
      <c r="R222" s="111">
        <f>R223</f>
        <v>0</v>
      </c>
    </row>
    <row r="223" spans="1:18" ht="18.75">
      <c r="A223" s="113">
        <v>3111</v>
      </c>
      <c r="B223" s="114" t="s">
        <v>6</v>
      </c>
      <c r="C223" s="115">
        <f>SUM(D223:R223)</f>
        <v>184000</v>
      </c>
      <c r="D223" s="307">
        <v>184000</v>
      </c>
      <c r="E223" s="115">
        <v>0</v>
      </c>
      <c r="F223" s="115"/>
      <c r="G223" s="115"/>
      <c r="H223" s="115"/>
      <c r="I223" s="115"/>
      <c r="J223" s="115"/>
      <c r="K223" s="115"/>
      <c r="L223" s="115"/>
      <c r="M223" s="115"/>
      <c r="N223" s="115"/>
      <c r="O223" s="115">
        <v>0</v>
      </c>
      <c r="P223" s="115"/>
      <c r="Q223" s="115">
        <v>0</v>
      </c>
      <c r="R223" s="115"/>
    </row>
    <row r="224" spans="1:18" ht="18.75">
      <c r="A224" s="108">
        <v>312</v>
      </c>
      <c r="B224" s="109" t="s">
        <v>7</v>
      </c>
      <c r="C224" s="111">
        <f>D224+E224+F224+G224+H224+I224+J224+O224+P224+Q224+R224</f>
        <v>52265</v>
      </c>
      <c r="D224" s="117">
        <f aca="true" t="shared" si="53" ref="D224:J224">SUM(D225)</f>
        <v>52265</v>
      </c>
      <c r="E224" s="117">
        <f t="shared" si="53"/>
        <v>0</v>
      </c>
      <c r="F224" s="117">
        <f t="shared" si="53"/>
        <v>0</v>
      </c>
      <c r="G224" s="117">
        <f t="shared" si="53"/>
        <v>0</v>
      </c>
      <c r="H224" s="117">
        <f t="shared" si="53"/>
        <v>0</v>
      </c>
      <c r="I224" s="117">
        <f t="shared" si="53"/>
        <v>0</v>
      </c>
      <c r="J224" s="117">
        <f t="shared" si="53"/>
        <v>0</v>
      </c>
      <c r="K224" s="115"/>
      <c r="L224" s="115"/>
      <c r="M224" s="115"/>
      <c r="N224" s="115"/>
      <c r="O224" s="117">
        <f>SUM(O225)</f>
        <v>0</v>
      </c>
      <c r="P224" s="117">
        <f>SUM(P225)</f>
        <v>0</v>
      </c>
      <c r="Q224" s="117">
        <f>SUM(Q225)</f>
        <v>0</v>
      </c>
      <c r="R224" s="117">
        <f>SUM(R225)</f>
        <v>0</v>
      </c>
    </row>
    <row r="225" spans="1:18" ht="18.75">
      <c r="A225" s="113">
        <v>3121</v>
      </c>
      <c r="B225" s="114" t="s">
        <v>7</v>
      </c>
      <c r="C225" s="115">
        <f>SUM(D225:R225)</f>
        <v>52265</v>
      </c>
      <c r="D225" s="307">
        <v>52265</v>
      </c>
      <c r="E225" s="115">
        <v>0</v>
      </c>
      <c r="F225" s="115"/>
      <c r="G225" s="115"/>
      <c r="H225" s="115"/>
      <c r="I225" s="115"/>
      <c r="J225" s="115"/>
      <c r="K225" s="115"/>
      <c r="L225" s="115"/>
      <c r="M225" s="115"/>
      <c r="N225" s="115"/>
      <c r="O225" s="115">
        <v>0</v>
      </c>
      <c r="P225" s="115"/>
      <c r="Q225" s="115"/>
      <c r="R225" s="115"/>
    </row>
    <row r="226" spans="1:18" ht="18.75">
      <c r="A226" s="118">
        <v>313</v>
      </c>
      <c r="B226" s="119" t="s">
        <v>37</v>
      </c>
      <c r="C226" s="111">
        <f>D226+E226+F226+G226+H226+I226+J226+O226+P226+Q226+R226</f>
        <v>30000</v>
      </c>
      <c r="D226" s="120">
        <f aca="true" t="shared" si="54" ref="D226:R226">D227+D228</f>
        <v>30000</v>
      </c>
      <c r="E226" s="120">
        <f t="shared" si="54"/>
        <v>0</v>
      </c>
      <c r="F226" s="120">
        <f t="shared" si="54"/>
        <v>0</v>
      </c>
      <c r="G226" s="120">
        <f t="shared" si="54"/>
        <v>0</v>
      </c>
      <c r="H226" s="120">
        <f t="shared" si="54"/>
        <v>0</v>
      </c>
      <c r="I226" s="120">
        <f t="shared" si="54"/>
        <v>0</v>
      </c>
      <c r="J226" s="120">
        <f t="shared" si="54"/>
        <v>0</v>
      </c>
      <c r="K226" s="120">
        <f t="shared" si="54"/>
        <v>0</v>
      </c>
      <c r="L226" s="120">
        <f t="shared" si="54"/>
        <v>0</v>
      </c>
      <c r="M226" s="120">
        <f t="shared" si="54"/>
        <v>0</v>
      </c>
      <c r="N226" s="120">
        <f t="shared" si="54"/>
        <v>0</v>
      </c>
      <c r="O226" s="120">
        <f t="shared" si="54"/>
        <v>0</v>
      </c>
      <c r="P226" s="120">
        <f t="shared" si="54"/>
        <v>0</v>
      </c>
      <c r="Q226" s="120">
        <f t="shared" si="54"/>
        <v>0</v>
      </c>
      <c r="R226" s="120">
        <f t="shared" si="54"/>
        <v>0</v>
      </c>
    </row>
    <row r="227" spans="1:18" ht="18.75">
      <c r="A227" s="113">
        <v>3132</v>
      </c>
      <c r="B227" s="114" t="s">
        <v>13</v>
      </c>
      <c r="C227" s="115">
        <f>SUM(D227:R227)</f>
        <v>30000</v>
      </c>
      <c r="D227" s="307">
        <v>30000</v>
      </c>
      <c r="E227" s="115">
        <v>0</v>
      </c>
      <c r="F227" s="115"/>
      <c r="G227" s="115"/>
      <c r="H227" s="115"/>
      <c r="I227" s="115"/>
      <c r="J227" s="115"/>
      <c r="K227" s="115"/>
      <c r="L227" s="115"/>
      <c r="M227" s="115"/>
      <c r="N227" s="115"/>
      <c r="O227" s="115">
        <v>0</v>
      </c>
      <c r="P227" s="115"/>
      <c r="Q227" s="115">
        <v>0</v>
      </c>
      <c r="R227" s="115"/>
    </row>
    <row r="228" spans="1:18" ht="18.75">
      <c r="A228" s="121">
        <v>3133</v>
      </c>
      <c r="B228" s="122" t="s">
        <v>47</v>
      </c>
      <c r="C228" s="115">
        <f>SUM(D228:R228)</f>
        <v>0</v>
      </c>
      <c r="D228" s="115">
        <v>0</v>
      </c>
      <c r="E228" s="123">
        <v>0</v>
      </c>
      <c r="F228" s="123"/>
      <c r="G228" s="123"/>
      <c r="H228" s="123"/>
      <c r="I228" s="123"/>
      <c r="J228" s="123"/>
      <c r="K228" s="115"/>
      <c r="L228" s="115"/>
      <c r="M228" s="115"/>
      <c r="N228" s="115"/>
      <c r="O228" s="123">
        <v>0</v>
      </c>
      <c r="P228" s="115"/>
      <c r="Q228" s="115">
        <v>0</v>
      </c>
      <c r="R228" s="115"/>
    </row>
    <row r="229" spans="1:18" ht="18.75">
      <c r="A229" s="108">
        <v>32</v>
      </c>
      <c r="B229" s="124" t="s">
        <v>38</v>
      </c>
      <c r="C229" s="111">
        <f aca="true" t="shared" si="55" ref="C229:R229">C230+C235+C242+C250+C252</f>
        <v>10500</v>
      </c>
      <c r="D229" s="110">
        <f t="shared" si="55"/>
        <v>10500</v>
      </c>
      <c r="E229" s="110">
        <f t="shared" si="55"/>
        <v>0</v>
      </c>
      <c r="F229" s="110">
        <f t="shared" si="55"/>
        <v>0</v>
      </c>
      <c r="G229" s="110">
        <f t="shared" si="55"/>
        <v>0</v>
      </c>
      <c r="H229" s="110">
        <f t="shared" si="55"/>
        <v>0</v>
      </c>
      <c r="I229" s="110">
        <f t="shared" si="55"/>
        <v>0</v>
      </c>
      <c r="J229" s="110">
        <f t="shared" si="55"/>
        <v>0</v>
      </c>
      <c r="K229" s="110">
        <f t="shared" si="55"/>
        <v>0</v>
      </c>
      <c r="L229" s="110">
        <f t="shared" si="55"/>
        <v>0</v>
      </c>
      <c r="M229" s="110">
        <f t="shared" si="55"/>
        <v>0</v>
      </c>
      <c r="N229" s="110">
        <f t="shared" si="55"/>
        <v>0</v>
      </c>
      <c r="O229" s="110">
        <f t="shared" si="55"/>
        <v>0</v>
      </c>
      <c r="P229" s="110">
        <f t="shared" si="55"/>
        <v>0</v>
      </c>
      <c r="Q229" s="110">
        <f t="shared" si="55"/>
        <v>0</v>
      </c>
      <c r="R229" s="110">
        <f t="shared" si="55"/>
        <v>0</v>
      </c>
    </row>
    <row r="230" spans="1:18" ht="18.75">
      <c r="A230" s="108">
        <v>321</v>
      </c>
      <c r="B230" s="124" t="s">
        <v>39</v>
      </c>
      <c r="C230" s="111">
        <f>D230+E230+F230+G230+H230+I230+J230+O230+P230+Q230+R230</f>
        <v>10500</v>
      </c>
      <c r="D230" s="111">
        <f aca="true" t="shared" si="56" ref="D230:R230">D231+D232+D233+D234</f>
        <v>10500</v>
      </c>
      <c r="E230" s="111">
        <f t="shared" si="56"/>
        <v>0</v>
      </c>
      <c r="F230" s="111">
        <f t="shared" si="56"/>
        <v>0</v>
      </c>
      <c r="G230" s="111">
        <f t="shared" si="56"/>
        <v>0</v>
      </c>
      <c r="H230" s="111">
        <f t="shared" si="56"/>
        <v>0</v>
      </c>
      <c r="I230" s="111">
        <f t="shared" si="56"/>
        <v>0</v>
      </c>
      <c r="J230" s="111">
        <f t="shared" si="56"/>
        <v>0</v>
      </c>
      <c r="K230" s="111">
        <f t="shared" si="56"/>
        <v>0</v>
      </c>
      <c r="L230" s="111">
        <f t="shared" si="56"/>
        <v>0</v>
      </c>
      <c r="M230" s="111">
        <f t="shared" si="56"/>
        <v>0</v>
      </c>
      <c r="N230" s="111">
        <f t="shared" si="56"/>
        <v>0</v>
      </c>
      <c r="O230" s="111">
        <f t="shared" si="56"/>
        <v>0</v>
      </c>
      <c r="P230" s="111">
        <f t="shared" si="56"/>
        <v>0</v>
      </c>
      <c r="Q230" s="111">
        <f t="shared" si="56"/>
        <v>0</v>
      </c>
      <c r="R230" s="111">
        <f t="shared" si="56"/>
        <v>0</v>
      </c>
    </row>
    <row r="231" spans="1:18" ht="18.75">
      <c r="A231" s="113">
        <v>3212</v>
      </c>
      <c r="B231" s="114" t="s">
        <v>61</v>
      </c>
      <c r="C231" s="115">
        <f>SUM(D231:R231)</f>
        <v>10500</v>
      </c>
      <c r="D231" s="307">
        <v>10500</v>
      </c>
      <c r="E231" s="115">
        <v>0</v>
      </c>
      <c r="F231" s="115"/>
      <c r="G231" s="115"/>
      <c r="H231" s="111"/>
      <c r="I231" s="111"/>
      <c r="J231" s="111"/>
      <c r="K231" s="111"/>
      <c r="L231" s="111"/>
      <c r="M231" s="111"/>
      <c r="N231" s="111"/>
      <c r="O231" s="115">
        <v>0</v>
      </c>
      <c r="P231" s="111"/>
      <c r="Q231" s="115">
        <v>0</v>
      </c>
      <c r="R231" s="115"/>
    </row>
    <row r="232" spans="1:18" ht="18.75">
      <c r="A232" s="113">
        <v>3211</v>
      </c>
      <c r="B232" s="125" t="s">
        <v>8</v>
      </c>
      <c r="C232" s="115">
        <f>SUM(D232:P232)</f>
        <v>0</v>
      </c>
      <c r="D232" s="115">
        <v>0</v>
      </c>
      <c r="E232" s="123"/>
      <c r="F232" s="123"/>
      <c r="G232" s="123"/>
      <c r="H232" s="123"/>
      <c r="I232" s="123"/>
      <c r="J232" s="123"/>
      <c r="K232" s="115"/>
      <c r="L232" s="115"/>
      <c r="M232" s="115"/>
      <c r="N232" s="115"/>
      <c r="O232" s="123">
        <v>0</v>
      </c>
      <c r="P232" s="115"/>
      <c r="Q232" s="115"/>
      <c r="R232" s="115"/>
    </row>
    <row r="233" spans="1:18" ht="18.75">
      <c r="A233" s="121">
        <v>3213</v>
      </c>
      <c r="B233" s="122" t="s">
        <v>48</v>
      </c>
      <c r="C233" s="115">
        <f>SUM(D233:P233)</f>
        <v>0</v>
      </c>
      <c r="D233" s="115"/>
      <c r="E233" s="123"/>
      <c r="F233" s="123"/>
      <c r="G233" s="123"/>
      <c r="H233" s="123"/>
      <c r="I233" s="123"/>
      <c r="J233" s="123"/>
      <c r="K233" s="115"/>
      <c r="L233" s="115"/>
      <c r="M233" s="115"/>
      <c r="N233" s="115"/>
      <c r="O233" s="123"/>
      <c r="P233" s="115"/>
      <c r="Q233" s="115"/>
      <c r="R233" s="115"/>
    </row>
    <row r="234" spans="1:18" ht="18.75">
      <c r="A234" s="121">
        <v>3214</v>
      </c>
      <c r="B234" s="122" t="s">
        <v>85</v>
      </c>
      <c r="C234" s="115">
        <f>SUM(D234:P234)</f>
        <v>0</v>
      </c>
      <c r="D234" s="115"/>
      <c r="E234" s="123"/>
      <c r="F234" s="123"/>
      <c r="G234" s="123"/>
      <c r="H234" s="123"/>
      <c r="I234" s="123"/>
      <c r="J234" s="123"/>
      <c r="K234" s="115"/>
      <c r="L234" s="115"/>
      <c r="M234" s="115"/>
      <c r="N234" s="115"/>
      <c r="O234" s="123"/>
      <c r="P234" s="115"/>
      <c r="Q234" s="115"/>
      <c r="R234" s="115"/>
    </row>
    <row r="235" spans="1:18" ht="18.75">
      <c r="A235" s="108">
        <v>322</v>
      </c>
      <c r="B235" s="126" t="s">
        <v>49</v>
      </c>
      <c r="C235" s="111">
        <f>D235+E235+F235+G235+H235+I235+J235+O235+P235+Q235</f>
        <v>0</v>
      </c>
      <c r="D235" s="111">
        <f aca="true" t="shared" si="57" ref="D235:R235">SUM(D236:D241)</f>
        <v>0</v>
      </c>
      <c r="E235" s="111">
        <f t="shared" si="57"/>
        <v>0</v>
      </c>
      <c r="F235" s="111">
        <f t="shared" si="57"/>
        <v>0</v>
      </c>
      <c r="G235" s="111">
        <f t="shared" si="57"/>
        <v>0</v>
      </c>
      <c r="H235" s="111">
        <f t="shared" si="57"/>
        <v>0</v>
      </c>
      <c r="I235" s="111">
        <f t="shared" si="57"/>
        <v>0</v>
      </c>
      <c r="J235" s="111">
        <f t="shared" si="57"/>
        <v>0</v>
      </c>
      <c r="K235" s="111">
        <f t="shared" si="57"/>
        <v>0</v>
      </c>
      <c r="L235" s="111">
        <f t="shared" si="57"/>
        <v>0</v>
      </c>
      <c r="M235" s="111">
        <f t="shared" si="57"/>
        <v>0</v>
      </c>
      <c r="N235" s="111">
        <f t="shared" si="57"/>
        <v>0</v>
      </c>
      <c r="O235" s="111">
        <f t="shared" si="57"/>
        <v>0</v>
      </c>
      <c r="P235" s="111">
        <f t="shared" si="57"/>
        <v>0</v>
      </c>
      <c r="Q235" s="111">
        <f t="shared" si="57"/>
        <v>0</v>
      </c>
      <c r="R235" s="111">
        <f t="shared" si="57"/>
        <v>0</v>
      </c>
    </row>
    <row r="236" spans="1:18" ht="18.75">
      <c r="A236" s="121">
        <v>3221</v>
      </c>
      <c r="B236" s="122" t="s">
        <v>14</v>
      </c>
      <c r="C236" s="115">
        <f aca="true" t="shared" si="58" ref="C236:C241">SUM(D236:P236)</f>
        <v>0</v>
      </c>
      <c r="D236" s="115"/>
      <c r="E236" s="123"/>
      <c r="F236" s="115"/>
      <c r="G236" s="115"/>
      <c r="H236" s="115">
        <v>0</v>
      </c>
      <c r="I236" s="115"/>
      <c r="J236" s="123"/>
      <c r="K236" s="115"/>
      <c r="L236" s="115"/>
      <c r="M236" s="115"/>
      <c r="N236" s="115"/>
      <c r="O236" s="123"/>
      <c r="P236" s="115"/>
      <c r="Q236" s="115"/>
      <c r="R236" s="115"/>
    </row>
    <row r="237" spans="1:18" ht="18.75">
      <c r="A237" s="121">
        <v>3222</v>
      </c>
      <c r="B237" s="122" t="s">
        <v>26</v>
      </c>
      <c r="C237" s="115">
        <f t="shared" si="58"/>
        <v>0</v>
      </c>
      <c r="D237" s="115"/>
      <c r="E237" s="123"/>
      <c r="F237" s="115"/>
      <c r="G237" s="115"/>
      <c r="H237" s="115"/>
      <c r="I237" s="115">
        <v>0</v>
      </c>
      <c r="J237" s="123"/>
      <c r="K237" s="115"/>
      <c r="L237" s="115"/>
      <c r="M237" s="115"/>
      <c r="N237" s="115"/>
      <c r="O237" s="123"/>
      <c r="P237" s="115"/>
      <c r="Q237" s="115">
        <v>0</v>
      </c>
      <c r="R237" s="115"/>
    </row>
    <row r="238" spans="1:18" ht="18.75">
      <c r="A238" s="121">
        <v>3223</v>
      </c>
      <c r="B238" s="122" t="s">
        <v>9</v>
      </c>
      <c r="C238" s="115">
        <f t="shared" si="58"/>
        <v>0</v>
      </c>
      <c r="D238" s="115"/>
      <c r="E238" s="123"/>
      <c r="F238" s="115">
        <v>0</v>
      </c>
      <c r="G238" s="115"/>
      <c r="H238" s="115"/>
      <c r="I238" s="115"/>
      <c r="J238" s="123"/>
      <c r="K238" s="115"/>
      <c r="L238" s="115"/>
      <c r="M238" s="115"/>
      <c r="N238" s="115"/>
      <c r="O238" s="123"/>
      <c r="P238" s="115"/>
      <c r="Q238" s="115"/>
      <c r="R238" s="115"/>
    </row>
    <row r="239" spans="1:18" ht="18.75">
      <c r="A239" s="121">
        <v>3224</v>
      </c>
      <c r="B239" s="122" t="s">
        <v>50</v>
      </c>
      <c r="C239" s="115">
        <f t="shared" si="58"/>
        <v>0</v>
      </c>
      <c r="D239" s="115"/>
      <c r="E239" s="123"/>
      <c r="F239" s="115"/>
      <c r="G239" s="115"/>
      <c r="H239" s="115"/>
      <c r="I239" s="115"/>
      <c r="J239" s="123"/>
      <c r="K239" s="115"/>
      <c r="L239" s="115"/>
      <c r="M239" s="115"/>
      <c r="N239" s="115"/>
      <c r="O239" s="123"/>
      <c r="P239" s="115"/>
      <c r="Q239" s="115"/>
      <c r="R239" s="115"/>
    </row>
    <row r="240" spans="1:18" ht="18.75">
      <c r="A240" s="113">
        <v>3225</v>
      </c>
      <c r="B240" s="114" t="s">
        <v>15</v>
      </c>
      <c r="C240" s="115">
        <f t="shared" si="58"/>
        <v>0</v>
      </c>
      <c r="D240" s="115"/>
      <c r="E240" s="123"/>
      <c r="F240" s="115"/>
      <c r="G240" s="115"/>
      <c r="H240" s="123">
        <v>0</v>
      </c>
      <c r="I240" s="123"/>
      <c r="J240" s="116"/>
      <c r="K240" s="115"/>
      <c r="L240" s="115"/>
      <c r="M240" s="115"/>
      <c r="N240" s="115"/>
      <c r="O240" s="116"/>
      <c r="P240" s="115">
        <v>0</v>
      </c>
      <c r="Q240" s="115"/>
      <c r="R240" s="115"/>
    </row>
    <row r="241" spans="1:18" ht="18.75">
      <c r="A241" s="127">
        <v>3227</v>
      </c>
      <c r="B241" s="128" t="s">
        <v>33</v>
      </c>
      <c r="C241" s="115">
        <f t="shared" si="58"/>
        <v>0</v>
      </c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15"/>
      <c r="Q241" s="115"/>
      <c r="R241" s="129"/>
    </row>
    <row r="242" spans="1:18" ht="18.75">
      <c r="A242" s="130">
        <v>323</v>
      </c>
      <c r="B242" s="131" t="s">
        <v>42</v>
      </c>
      <c r="C242" s="111">
        <f>D242+E242+F242+G242+H242+I242+J242+O242+P242+Q242</f>
        <v>0</v>
      </c>
      <c r="D242" s="112">
        <f>D243+D244+D245+D246+D247+D248+D249</f>
        <v>0</v>
      </c>
      <c r="E242" s="112">
        <f>E243+E244+E245+E246+E247+E248+E249</f>
        <v>0</v>
      </c>
      <c r="F242" s="111">
        <f>SUM(F243:F249)</f>
        <v>0</v>
      </c>
      <c r="G242" s="111">
        <f>SUM(G243:G249)</f>
        <v>0</v>
      </c>
      <c r="H242" s="111">
        <f>SUM(H243:H249)</f>
        <v>0</v>
      </c>
      <c r="I242" s="111">
        <f>SUM(I243:I249)</f>
        <v>0</v>
      </c>
      <c r="J242" s="112">
        <f>J243+J244+J245+J246+J247+J248+J249</f>
        <v>0</v>
      </c>
      <c r="K242" s="111">
        <f>SUM(K243:K249)</f>
        <v>0</v>
      </c>
      <c r="L242" s="111">
        <f>SUM(L243:L249)</f>
        <v>0</v>
      </c>
      <c r="M242" s="111">
        <f>SUM(M243:M249)</f>
        <v>0</v>
      </c>
      <c r="N242" s="111">
        <f>SUM(N243:N249)</f>
        <v>0</v>
      </c>
      <c r="O242" s="111">
        <f>SUM(O243:O249)</f>
        <v>0</v>
      </c>
      <c r="P242" s="112">
        <f>P243+P244+P245+P246+P247+P248+P249</f>
        <v>0</v>
      </c>
      <c r="Q242" s="111">
        <f>SUM(Q243:Q249)</f>
        <v>0</v>
      </c>
      <c r="R242" s="112">
        <f>R243+R244+R245+R246+R247+R248+R249</f>
        <v>0</v>
      </c>
    </row>
    <row r="243" spans="1:18" ht="18.75">
      <c r="A243" s="121">
        <v>3231</v>
      </c>
      <c r="B243" s="122" t="s">
        <v>51</v>
      </c>
      <c r="C243" s="115">
        <f aca="true" t="shared" si="59" ref="C243:C249">SUM(D243:P243)</f>
        <v>0</v>
      </c>
      <c r="D243" s="115"/>
      <c r="E243" s="123"/>
      <c r="F243" s="123"/>
      <c r="G243" s="123"/>
      <c r="H243" s="123"/>
      <c r="I243" s="123"/>
      <c r="J243" s="123"/>
      <c r="K243" s="115"/>
      <c r="L243" s="115"/>
      <c r="M243" s="115"/>
      <c r="N243" s="115"/>
      <c r="O243" s="123"/>
      <c r="P243" s="115"/>
      <c r="Q243" s="115"/>
      <c r="R243" s="115"/>
    </row>
    <row r="244" spans="1:18" ht="18.75">
      <c r="A244" s="121">
        <v>3232</v>
      </c>
      <c r="B244" s="132" t="s">
        <v>16</v>
      </c>
      <c r="C244" s="115">
        <f t="shared" si="59"/>
        <v>0</v>
      </c>
      <c r="D244" s="115"/>
      <c r="E244" s="123"/>
      <c r="F244" s="123"/>
      <c r="G244" s="123"/>
      <c r="H244" s="123"/>
      <c r="I244" s="123"/>
      <c r="J244" s="123"/>
      <c r="K244" s="115"/>
      <c r="L244" s="115"/>
      <c r="M244" s="115"/>
      <c r="N244" s="115"/>
      <c r="O244" s="123"/>
      <c r="P244" s="115"/>
      <c r="Q244" s="115"/>
      <c r="R244" s="115"/>
    </row>
    <row r="245" spans="1:18" ht="18.75">
      <c r="A245" s="121">
        <v>3233</v>
      </c>
      <c r="B245" s="132" t="s">
        <v>17</v>
      </c>
      <c r="C245" s="115">
        <f t="shared" si="59"/>
        <v>0</v>
      </c>
      <c r="D245" s="115"/>
      <c r="E245" s="123"/>
      <c r="F245" s="123"/>
      <c r="G245" s="123"/>
      <c r="H245" s="123"/>
      <c r="I245" s="123"/>
      <c r="J245" s="123"/>
      <c r="K245" s="115"/>
      <c r="L245" s="115"/>
      <c r="M245" s="115"/>
      <c r="N245" s="115"/>
      <c r="O245" s="123"/>
      <c r="P245" s="115"/>
      <c r="Q245" s="115"/>
      <c r="R245" s="115"/>
    </row>
    <row r="246" spans="1:18" ht="18.75">
      <c r="A246" s="121">
        <v>3236</v>
      </c>
      <c r="B246" s="122" t="s">
        <v>83</v>
      </c>
      <c r="C246" s="115">
        <f t="shared" si="59"/>
        <v>0</v>
      </c>
      <c r="D246" s="115">
        <v>0</v>
      </c>
      <c r="E246" s="123"/>
      <c r="F246" s="123"/>
      <c r="G246" s="123"/>
      <c r="H246" s="123"/>
      <c r="I246" s="123"/>
      <c r="J246" s="123"/>
      <c r="K246" s="115"/>
      <c r="L246" s="115"/>
      <c r="M246" s="115"/>
      <c r="N246" s="115"/>
      <c r="O246" s="123">
        <v>0</v>
      </c>
      <c r="P246" s="115"/>
      <c r="Q246" s="115"/>
      <c r="R246" s="115"/>
    </row>
    <row r="247" spans="1:18" ht="18.75">
      <c r="A247" s="121">
        <v>3237</v>
      </c>
      <c r="B247" s="122" t="s">
        <v>18</v>
      </c>
      <c r="C247" s="115">
        <f t="shared" si="59"/>
        <v>0</v>
      </c>
      <c r="D247" s="115">
        <v>0</v>
      </c>
      <c r="E247" s="123"/>
      <c r="F247" s="123"/>
      <c r="G247" s="123"/>
      <c r="H247" s="123"/>
      <c r="I247" s="123"/>
      <c r="J247" s="123"/>
      <c r="K247" s="115"/>
      <c r="L247" s="115"/>
      <c r="M247" s="115"/>
      <c r="N247" s="115"/>
      <c r="O247" s="123">
        <v>0</v>
      </c>
      <c r="P247" s="115"/>
      <c r="Q247" s="115"/>
      <c r="R247" s="115">
        <v>0</v>
      </c>
    </row>
    <row r="248" spans="1:18" ht="18.75">
      <c r="A248" s="113">
        <v>3238</v>
      </c>
      <c r="B248" s="114" t="s">
        <v>19</v>
      </c>
      <c r="C248" s="115">
        <f t="shared" si="59"/>
        <v>0</v>
      </c>
      <c r="D248" s="115">
        <v>0</v>
      </c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>
        <v>0</v>
      </c>
    </row>
    <row r="249" spans="1:18" ht="18.75">
      <c r="A249" s="121">
        <v>3239</v>
      </c>
      <c r="B249" s="122" t="s">
        <v>20</v>
      </c>
      <c r="C249" s="115">
        <f t="shared" si="59"/>
        <v>0</v>
      </c>
      <c r="D249" s="115"/>
      <c r="E249" s="123"/>
      <c r="F249" s="115"/>
      <c r="G249" s="115"/>
      <c r="H249" s="115"/>
      <c r="I249" s="115"/>
      <c r="J249" s="123"/>
      <c r="K249" s="115"/>
      <c r="L249" s="115"/>
      <c r="M249" s="115"/>
      <c r="N249" s="115"/>
      <c r="O249" s="123"/>
      <c r="P249" s="115"/>
      <c r="Q249" s="115"/>
      <c r="R249" s="115"/>
    </row>
    <row r="250" spans="1:18" ht="18.75">
      <c r="A250" s="108">
        <v>324</v>
      </c>
      <c r="B250" s="109" t="s">
        <v>53</v>
      </c>
      <c r="C250" s="111">
        <f>D250+E250+F250+G250+H250+I250+J250+O250+P250+Q250</f>
        <v>0</v>
      </c>
      <c r="D250" s="111">
        <f aca="true" t="shared" si="60" ref="D250:R250">D251</f>
        <v>0</v>
      </c>
      <c r="E250" s="111">
        <f t="shared" si="60"/>
        <v>0</v>
      </c>
      <c r="F250" s="111">
        <f t="shared" si="60"/>
        <v>0</v>
      </c>
      <c r="G250" s="111">
        <f t="shared" si="60"/>
        <v>0</v>
      </c>
      <c r="H250" s="111">
        <f t="shared" si="60"/>
        <v>0</v>
      </c>
      <c r="I250" s="111">
        <f t="shared" si="60"/>
        <v>0</v>
      </c>
      <c r="J250" s="111">
        <f t="shared" si="60"/>
        <v>0</v>
      </c>
      <c r="K250" s="111">
        <f t="shared" si="60"/>
        <v>0</v>
      </c>
      <c r="L250" s="111">
        <f t="shared" si="60"/>
        <v>0</v>
      </c>
      <c r="M250" s="111">
        <f t="shared" si="60"/>
        <v>0</v>
      </c>
      <c r="N250" s="111">
        <f t="shared" si="60"/>
        <v>0</v>
      </c>
      <c r="O250" s="111">
        <f t="shared" si="60"/>
        <v>0</v>
      </c>
      <c r="P250" s="111">
        <f t="shared" si="60"/>
        <v>0</v>
      </c>
      <c r="Q250" s="111">
        <f t="shared" si="60"/>
        <v>0</v>
      </c>
      <c r="R250" s="111">
        <f t="shared" si="60"/>
        <v>0</v>
      </c>
    </row>
    <row r="251" spans="1:18" ht="18.75">
      <c r="A251" s="121">
        <v>3241</v>
      </c>
      <c r="B251" s="122" t="s">
        <v>54</v>
      </c>
      <c r="C251" s="115">
        <f>SUM(D251:Q251)</f>
        <v>0</v>
      </c>
      <c r="D251" s="115"/>
      <c r="E251" s="123"/>
      <c r="F251" s="115"/>
      <c r="G251" s="115"/>
      <c r="H251" s="115"/>
      <c r="I251" s="115"/>
      <c r="J251" s="123"/>
      <c r="K251" s="115"/>
      <c r="L251" s="115"/>
      <c r="M251" s="115"/>
      <c r="N251" s="115"/>
      <c r="O251" s="123"/>
      <c r="P251" s="115"/>
      <c r="Q251" s="115"/>
      <c r="R251" s="115"/>
    </row>
    <row r="252" spans="1:18" ht="18.75">
      <c r="A252" s="108">
        <v>329</v>
      </c>
      <c r="B252" s="109" t="s">
        <v>45</v>
      </c>
      <c r="C252" s="111">
        <f>D252+E252+F252+G252+H252+I252+J252+O252+P252+Q252</f>
        <v>0</v>
      </c>
      <c r="D252" s="111">
        <f aca="true" t="shared" si="61" ref="D252:R252">D253+D254+D255+D256+D257</f>
        <v>0</v>
      </c>
      <c r="E252" s="111">
        <f t="shared" si="61"/>
        <v>0</v>
      </c>
      <c r="F252" s="111">
        <f t="shared" si="61"/>
        <v>0</v>
      </c>
      <c r="G252" s="111">
        <f t="shared" si="61"/>
        <v>0</v>
      </c>
      <c r="H252" s="111">
        <f t="shared" si="61"/>
        <v>0</v>
      </c>
      <c r="I252" s="111">
        <f t="shared" si="61"/>
        <v>0</v>
      </c>
      <c r="J252" s="111">
        <f t="shared" si="61"/>
        <v>0</v>
      </c>
      <c r="K252" s="111">
        <f t="shared" si="61"/>
        <v>0</v>
      </c>
      <c r="L252" s="111">
        <f t="shared" si="61"/>
        <v>0</v>
      </c>
      <c r="M252" s="111">
        <f t="shared" si="61"/>
        <v>0</v>
      </c>
      <c r="N252" s="111">
        <f t="shared" si="61"/>
        <v>0</v>
      </c>
      <c r="O252" s="111">
        <f t="shared" si="61"/>
        <v>0</v>
      </c>
      <c r="P252" s="111">
        <f t="shared" si="61"/>
        <v>0</v>
      </c>
      <c r="Q252" s="111">
        <f t="shared" si="61"/>
        <v>0</v>
      </c>
      <c r="R252" s="111">
        <f t="shared" si="61"/>
        <v>0</v>
      </c>
    </row>
    <row r="253" spans="1:18" ht="18.75">
      <c r="A253" s="113">
        <v>3291</v>
      </c>
      <c r="B253" s="114" t="s">
        <v>86</v>
      </c>
      <c r="C253" s="115">
        <f>SUM(D253:P253)</f>
        <v>0</v>
      </c>
      <c r="D253" s="111"/>
      <c r="E253" s="115"/>
      <c r="F253" s="111"/>
      <c r="G253" s="115"/>
      <c r="H253" s="111"/>
      <c r="I253" s="115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1:18" ht="18.75">
      <c r="A254" s="113">
        <v>3292</v>
      </c>
      <c r="B254" s="114" t="s">
        <v>21</v>
      </c>
      <c r="C254" s="115">
        <f>SUM(D254:P254)</f>
        <v>0</v>
      </c>
      <c r="D254" s="115">
        <v>0</v>
      </c>
      <c r="E254" s="123"/>
      <c r="F254" s="115"/>
      <c r="G254" s="115"/>
      <c r="H254" s="115"/>
      <c r="I254" s="115"/>
      <c r="J254" s="123"/>
      <c r="K254" s="115"/>
      <c r="L254" s="115"/>
      <c r="M254" s="115"/>
      <c r="N254" s="115"/>
      <c r="O254" s="123"/>
      <c r="P254" s="115"/>
      <c r="Q254" s="115">
        <f>P254*103.1%</f>
        <v>0</v>
      </c>
      <c r="R254" s="115">
        <v>0</v>
      </c>
    </row>
    <row r="255" spans="1:18" ht="18.75">
      <c r="A255" s="127">
        <v>3293</v>
      </c>
      <c r="B255" s="128" t="s">
        <v>22</v>
      </c>
      <c r="C255" s="115">
        <f>SUM(D255:P255)</f>
        <v>0</v>
      </c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15"/>
      <c r="Q255" s="115"/>
      <c r="R255" s="129"/>
    </row>
    <row r="256" spans="1:18" ht="18.75">
      <c r="A256" s="127">
        <v>3294</v>
      </c>
      <c r="B256" s="128" t="s">
        <v>30</v>
      </c>
      <c r="C256" s="115">
        <f>SUM(D256:P256)</f>
        <v>0</v>
      </c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15"/>
      <c r="Q256" s="115"/>
      <c r="R256" s="129"/>
    </row>
    <row r="257" spans="1:18" ht="18.75">
      <c r="A257" s="121">
        <v>3299</v>
      </c>
      <c r="B257" s="132" t="s">
        <v>12</v>
      </c>
      <c r="C257" s="115">
        <f>SUM(D257:P257)</f>
        <v>0</v>
      </c>
      <c r="D257" s="115"/>
      <c r="E257" s="123"/>
      <c r="F257" s="123"/>
      <c r="G257" s="123"/>
      <c r="H257" s="123"/>
      <c r="I257" s="123"/>
      <c r="J257" s="123"/>
      <c r="K257" s="115"/>
      <c r="L257" s="115"/>
      <c r="M257" s="115"/>
      <c r="N257" s="115"/>
      <c r="O257" s="123"/>
      <c r="P257" s="115"/>
      <c r="Q257" s="115"/>
      <c r="R257" s="115"/>
    </row>
    <row r="258" spans="1:18" ht="18.75">
      <c r="A258" s="108">
        <v>42</v>
      </c>
      <c r="B258" s="109" t="s">
        <v>55</v>
      </c>
      <c r="C258" s="111">
        <f>C259</f>
        <v>0</v>
      </c>
      <c r="D258" s="111">
        <f aca="true" t="shared" si="62" ref="D258:N258">D259</f>
        <v>0</v>
      </c>
      <c r="E258" s="111">
        <f t="shared" si="62"/>
        <v>0</v>
      </c>
      <c r="F258" s="111">
        <f>F259</f>
        <v>0</v>
      </c>
      <c r="G258" s="111">
        <f>G259</f>
        <v>0</v>
      </c>
      <c r="H258" s="111">
        <f t="shared" si="62"/>
        <v>0</v>
      </c>
      <c r="I258" s="111">
        <f t="shared" si="62"/>
        <v>0</v>
      </c>
      <c r="J258" s="111">
        <f>J259</f>
        <v>0</v>
      </c>
      <c r="K258" s="111">
        <f t="shared" si="62"/>
        <v>0</v>
      </c>
      <c r="L258" s="111">
        <f t="shared" si="62"/>
        <v>0</v>
      </c>
      <c r="M258" s="111">
        <f t="shared" si="62"/>
        <v>0</v>
      </c>
      <c r="N258" s="111">
        <f t="shared" si="62"/>
        <v>0</v>
      </c>
      <c r="O258" s="111">
        <f>O259</f>
        <v>0</v>
      </c>
      <c r="P258" s="111">
        <f>P259</f>
        <v>0</v>
      </c>
      <c r="Q258" s="111">
        <f>Q259</f>
        <v>0</v>
      </c>
      <c r="R258" s="111">
        <f>R259</f>
        <v>0</v>
      </c>
    </row>
    <row r="259" spans="1:18" ht="18.75">
      <c r="A259" s="108">
        <v>422</v>
      </c>
      <c r="B259" s="109" t="s">
        <v>56</v>
      </c>
      <c r="C259" s="111">
        <f>D259+E259+F259+G259+H259+I259+J259+O259+P259+Q259</f>
        <v>0</v>
      </c>
      <c r="D259" s="111">
        <f aca="true" t="shared" si="63" ref="D259:R259">D260+D261+D262+D263</f>
        <v>0</v>
      </c>
      <c r="E259" s="111">
        <f t="shared" si="63"/>
        <v>0</v>
      </c>
      <c r="F259" s="111">
        <f t="shared" si="63"/>
        <v>0</v>
      </c>
      <c r="G259" s="111">
        <f t="shared" si="63"/>
        <v>0</v>
      </c>
      <c r="H259" s="111">
        <f t="shared" si="63"/>
        <v>0</v>
      </c>
      <c r="I259" s="111">
        <f t="shared" si="63"/>
        <v>0</v>
      </c>
      <c r="J259" s="111">
        <f t="shared" si="63"/>
        <v>0</v>
      </c>
      <c r="K259" s="111">
        <f t="shared" si="63"/>
        <v>0</v>
      </c>
      <c r="L259" s="111">
        <f t="shared" si="63"/>
        <v>0</v>
      </c>
      <c r="M259" s="111">
        <f t="shared" si="63"/>
        <v>0</v>
      </c>
      <c r="N259" s="111">
        <f t="shared" si="63"/>
        <v>0</v>
      </c>
      <c r="O259" s="111">
        <f t="shared" si="63"/>
        <v>0</v>
      </c>
      <c r="P259" s="111">
        <f t="shared" si="63"/>
        <v>0</v>
      </c>
      <c r="Q259" s="111">
        <f t="shared" si="63"/>
        <v>0</v>
      </c>
      <c r="R259" s="111">
        <f t="shared" si="63"/>
        <v>0</v>
      </c>
    </row>
    <row r="260" spans="1:18" ht="18.75">
      <c r="A260" s="121">
        <v>4221</v>
      </c>
      <c r="B260" s="122" t="s">
        <v>23</v>
      </c>
      <c r="C260" s="115">
        <f>SUM(D260:P260)</f>
        <v>0</v>
      </c>
      <c r="D260" s="115"/>
      <c r="E260" s="123"/>
      <c r="F260" s="123"/>
      <c r="G260" s="123"/>
      <c r="H260" s="123">
        <v>0</v>
      </c>
      <c r="I260" s="123"/>
      <c r="J260" s="123"/>
      <c r="K260" s="115"/>
      <c r="L260" s="115"/>
      <c r="M260" s="115"/>
      <c r="N260" s="115"/>
      <c r="O260" s="123"/>
      <c r="P260" s="115"/>
      <c r="Q260" s="115"/>
      <c r="R260" s="115"/>
    </row>
    <row r="261" spans="1:18" ht="18.75">
      <c r="A261" s="121">
        <v>4223</v>
      </c>
      <c r="B261" s="122" t="s">
        <v>57</v>
      </c>
      <c r="C261" s="115">
        <f>SUM(D261:P261)</f>
        <v>0</v>
      </c>
      <c r="D261" s="115"/>
      <c r="E261" s="123"/>
      <c r="F261" s="115"/>
      <c r="G261" s="115"/>
      <c r="H261" s="115"/>
      <c r="I261" s="115"/>
      <c r="J261" s="123"/>
      <c r="K261" s="115"/>
      <c r="L261" s="115"/>
      <c r="M261" s="115"/>
      <c r="N261" s="115"/>
      <c r="O261" s="123"/>
      <c r="P261" s="115"/>
      <c r="Q261" s="115"/>
      <c r="R261" s="115"/>
    </row>
    <row r="262" spans="1:18" ht="18.75">
      <c r="A262" s="121">
        <v>4227</v>
      </c>
      <c r="B262" s="122" t="s">
        <v>58</v>
      </c>
      <c r="C262" s="115">
        <f>SUM(D262:P262)</f>
        <v>0</v>
      </c>
      <c r="D262" s="115"/>
      <c r="E262" s="123"/>
      <c r="F262" s="115"/>
      <c r="G262" s="115"/>
      <c r="H262" s="115">
        <v>0</v>
      </c>
      <c r="I262" s="115"/>
      <c r="J262" s="123"/>
      <c r="K262" s="115"/>
      <c r="L262" s="115"/>
      <c r="M262" s="115"/>
      <c r="N262" s="115"/>
      <c r="O262" s="123"/>
      <c r="P262" s="115"/>
      <c r="Q262" s="115">
        <f>P262*105.7%</f>
        <v>0</v>
      </c>
      <c r="R262" s="115"/>
    </row>
    <row r="263" spans="1:18" ht="18.75">
      <c r="A263" s="121">
        <v>4241</v>
      </c>
      <c r="B263" s="122" t="s">
        <v>87</v>
      </c>
      <c r="C263" s="115">
        <f>SUM(D263:P263)</f>
        <v>0</v>
      </c>
      <c r="D263" s="115"/>
      <c r="E263" s="123"/>
      <c r="F263" s="115"/>
      <c r="G263" s="115"/>
      <c r="H263" s="115">
        <v>0</v>
      </c>
      <c r="I263" s="115"/>
      <c r="J263" s="123"/>
      <c r="K263" s="115"/>
      <c r="L263" s="115"/>
      <c r="M263" s="115"/>
      <c r="N263" s="115"/>
      <c r="O263" s="123"/>
      <c r="P263" s="115"/>
      <c r="Q263" s="115"/>
      <c r="R263" s="115"/>
    </row>
    <row r="264" spans="1:18" ht="19.5" thickBot="1">
      <c r="A264" s="105"/>
      <c r="B264" s="106" t="s">
        <v>31</v>
      </c>
      <c r="C264" s="107">
        <f>C258+C229+C221</f>
        <v>276765</v>
      </c>
      <c r="D264" s="107">
        <f>D222+D224+D226+D229</f>
        <v>276765</v>
      </c>
      <c r="E264" s="107">
        <f aca="true" t="shared" si="64" ref="E264:Q264">E258+E229+E221</f>
        <v>0</v>
      </c>
      <c r="F264" s="107">
        <f t="shared" si="64"/>
        <v>0</v>
      </c>
      <c r="G264" s="107">
        <f t="shared" si="64"/>
        <v>0</v>
      </c>
      <c r="H264" s="107">
        <f t="shared" si="64"/>
        <v>0</v>
      </c>
      <c r="I264" s="107">
        <f t="shared" si="64"/>
        <v>0</v>
      </c>
      <c r="J264" s="107">
        <f t="shared" si="64"/>
        <v>0</v>
      </c>
      <c r="K264" s="107">
        <f t="shared" si="64"/>
        <v>0</v>
      </c>
      <c r="L264" s="107">
        <f t="shared" si="64"/>
        <v>0</v>
      </c>
      <c r="M264" s="107">
        <f t="shared" si="64"/>
        <v>0</v>
      </c>
      <c r="N264" s="107">
        <f t="shared" si="64"/>
        <v>0</v>
      </c>
      <c r="O264" s="107">
        <f t="shared" si="64"/>
        <v>0</v>
      </c>
      <c r="P264" s="107">
        <f t="shared" si="64"/>
        <v>0</v>
      </c>
      <c r="Q264" s="107">
        <f t="shared" si="64"/>
        <v>0</v>
      </c>
      <c r="R264" s="107">
        <f>R222+R224+R226+R229</f>
        <v>0</v>
      </c>
    </row>
    <row r="265" spans="1:4" ht="15.75">
      <c r="A265" s="65"/>
      <c r="B265" s="66"/>
      <c r="C265" s="70"/>
      <c r="D265" s="67"/>
    </row>
    <row r="266" spans="1:4" ht="15.75">
      <c r="A266" s="65"/>
      <c r="B266" s="66"/>
      <c r="C266" s="70"/>
      <c r="D266" s="67"/>
    </row>
    <row r="267" spans="1:26" ht="18.75">
      <c r="A267" s="444" t="s">
        <v>141</v>
      </c>
      <c r="B267" s="445"/>
      <c r="C267" s="445"/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  <c r="N267" s="445"/>
      <c r="O267" s="445"/>
      <c r="P267" s="445"/>
      <c r="Q267" s="445"/>
      <c r="R267" s="445"/>
      <c r="S267" s="445"/>
      <c r="T267" s="446"/>
      <c r="U267" s="299"/>
      <c r="V267" s="299"/>
      <c r="W267" s="299"/>
      <c r="X267" s="299"/>
      <c r="Y267" s="299"/>
      <c r="Z267" s="299"/>
    </row>
    <row r="268" spans="1:4" ht="32.25" thickBot="1">
      <c r="A268" s="207" t="s">
        <v>142</v>
      </c>
      <c r="B268" s="208" t="s">
        <v>143</v>
      </c>
      <c r="C268" s="456" t="s">
        <v>144</v>
      </c>
      <c r="D268" s="456"/>
    </row>
    <row r="269" spans="1:4" ht="18.75" thickBot="1">
      <c r="A269" s="209">
        <v>3</v>
      </c>
      <c r="B269" s="210" t="s">
        <v>126</v>
      </c>
      <c r="C269" s="461">
        <f>C270+C279</f>
        <v>6048900</v>
      </c>
      <c r="D269" s="462"/>
    </row>
    <row r="270" spans="1:4" ht="17.25" thickBot="1">
      <c r="A270" s="211">
        <v>31</v>
      </c>
      <c r="B270" s="212" t="s">
        <v>46</v>
      </c>
      <c r="C270" s="463">
        <f>C271+C275+C277</f>
        <v>5922500</v>
      </c>
      <c r="D270" s="464"/>
    </row>
    <row r="271" spans="1:4" ht="54.75" customHeight="1">
      <c r="A271" s="156">
        <v>311</v>
      </c>
      <c r="B271" s="157" t="s">
        <v>127</v>
      </c>
      <c r="C271" s="457">
        <f>C272+C273+C274</f>
        <v>4938500</v>
      </c>
      <c r="D271" s="458"/>
    </row>
    <row r="272" spans="1:4" ht="15.75">
      <c r="A272" s="200">
        <v>3111</v>
      </c>
      <c r="B272" s="201" t="s">
        <v>6</v>
      </c>
      <c r="C272" s="482">
        <v>4648500</v>
      </c>
      <c r="D272" s="483"/>
    </row>
    <row r="273" spans="1:4" ht="15.75">
      <c r="A273" s="200">
        <v>3113</v>
      </c>
      <c r="B273" s="201" t="s">
        <v>128</v>
      </c>
      <c r="C273" s="482">
        <v>85000</v>
      </c>
      <c r="D273" s="483"/>
    </row>
    <row r="274" spans="1:4" ht="15.75">
      <c r="A274" s="200">
        <v>3114</v>
      </c>
      <c r="B274" s="201" t="s">
        <v>129</v>
      </c>
      <c r="C274" s="454">
        <v>205000</v>
      </c>
      <c r="D274" s="455"/>
    </row>
    <row r="275" spans="1:4" ht="15.75">
      <c r="A275" s="156">
        <v>313</v>
      </c>
      <c r="B275" s="157" t="s">
        <v>130</v>
      </c>
      <c r="C275" s="484">
        <f>C276</f>
        <v>789000</v>
      </c>
      <c r="D275" s="485"/>
    </row>
    <row r="276" spans="1:4" ht="32.25" thickBot="1">
      <c r="A276" s="200">
        <v>3132</v>
      </c>
      <c r="B276" s="201" t="s">
        <v>131</v>
      </c>
      <c r="C276" s="486">
        <v>789000</v>
      </c>
      <c r="D276" s="487"/>
    </row>
    <row r="277" spans="1:4" ht="16.5">
      <c r="A277" s="158">
        <v>312</v>
      </c>
      <c r="B277" s="159" t="s">
        <v>132</v>
      </c>
      <c r="C277" s="450">
        <f>C278</f>
        <v>195000</v>
      </c>
      <c r="D277" s="451"/>
    </row>
    <row r="278" spans="1:4" ht="32.25" thickBot="1">
      <c r="A278" s="202">
        <v>3121</v>
      </c>
      <c r="B278" s="203" t="s">
        <v>133</v>
      </c>
      <c r="C278" s="480">
        <v>195000</v>
      </c>
      <c r="D278" s="481"/>
    </row>
    <row r="279" spans="1:4" ht="17.25" thickBot="1">
      <c r="A279" s="213">
        <v>32</v>
      </c>
      <c r="B279" s="214" t="s">
        <v>38</v>
      </c>
      <c r="C279" s="463">
        <f>C280+C282+C284</f>
        <v>126400</v>
      </c>
      <c r="D279" s="464"/>
    </row>
    <row r="280" spans="1:4" ht="33">
      <c r="A280" s="160">
        <v>321</v>
      </c>
      <c r="B280" s="161" t="s">
        <v>134</v>
      </c>
      <c r="C280" s="459">
        <f>C281</f>
        <v>105000</v>
      </c>
      <c r="D280" s="460"/>
    </row>
    <row r="281" spans="1:4" ht="15.75">
      <c r="A281" s="200">
        <v>3212</v>
      </c>
      <c r="B281" s="201" t="s">
        <v>135</v>
      </c>
      <c r="C281" s="454">
        <v>105000</v>
      </c>
      <c r="D281" s="455"/>
    </row>
    <row r="282" spans="1:4" ht="16.5">
      <c r="A282" s="160">
        <v>323</v>
      </c>
      <c r="B282" s="161" t="s">
        <v>136</v>
      </c>
      <c r="C282" s="450">
        <f>C283</f>
        <v>0</v>
      </c>
      <c r="D282" s="451"/>
    </row>
    <row r="283" spans="1:4" ht="15.75">
      <c r="A283" s="202">
        <v>3237</v>
      </c>
      <c r="B283" s="203" t="s">
        <v>137</v>
      </c>
      <c r="C283" s="486">
        <v>0</v>
      </c>
      <c r="D283" s="487"/>
    </row>
    <row r="284" spans="1:4" ht="15.75">
      <c r="A284" s="204">
        <v>329</v>
      </c>
      <c r="B284" s="205" t="s">
        <v>138</v>
      </c>
      <c r="C284" s="447">
        <f>C285</f>
        <v>21400</v>
      </c>
      <c r="D284" s="447"/>
    </row>
    <row r="285" spans="1:4" ht="47.25">
      <c r="A285" s="206">
        <v>3295</v>
      </c>
      <c r="B285" s="201" t="s">
        <v>139</v>
      </c>
      <c r="C285" s="453">
        <v>21400</v>
      </c>
      <c r="D285" s="453"/>
    </row>
    <row r="286" spans="1:4" ht="21" thickBot="1">
      <c r="A286" s="442" t="s">
        <v>140</v>
      </c>
      <c r="B286" s="443"/>
      <c r="C286" s="448">
        <f>C269</f>
        <v>6048900</v>
      </c>
      <c r="D286" s="449"/>
    </row>
    <row r="287" spans="1:4" s="28" customFormat="1" ht="20.25">
      <c r="A287" s="428"/>
      <c r="B287" s="428"/>
      <c r="C287" s="429"/>
      <c r="D287" s="429"/>
    </row>
    <row r="288" spans="1:4" s="28" customFormat="1" ht="20.25">
      <c r="A288" s="428"/>
      <c r="B288" s="428"/>
      <c r="C288" s="429"/>
      <c r="D288" s="429"/>
    </row>
    <row r="289" spans="1:4" ht="21" thickBot="1">
      <c r="A289" s="422"/>
      <c r="B289" s="423"/>
      <c r="C289" s="424"/>
      <c r="D289" s="424"/>
    </row>
    <row r="290" spans="1:4" ht="48" thickBot="1">
      <c r="A290" s="276" t="s">
        <v>29</v>
      </c>
      <c r="B290" s="277" t="s">
        <v>3</v>
      </c>
      <c r="C290" s="278" t="s">
        <v>158</v>
      </c>
      <c r="D290" s="279" t="s">
        <v>170</v>
      </c>
    </row>
    <row r="291" spans="1:4" ht="30" customHeight="1">
      <c r="A291" s="272">
        <v>31</v>
      </c>
      <c r="B291" s="273" t="s">
        <v>46</v>
      </c>
      <c r="C291" s="274">
        <v>0</v>
      </c>
      <c r="D291" s="275">
        <f>D292+D294+D296</f>
        <v>0</v>
      </c>
    </row>
    <row r="292" spans="1:4" ht="18.75">
      <c r="A292" s="108">
        <v>311</v>
      </c>
      <c r="B292" s="109" t="s">
        <v>36</v>
      </c>
      <c r="C292" s="111">
        <f>SUM(D292:D292)</f>
        <v>0</v>
      </c>
      <c r="D292" s="111">
        <f>D293</f>
        <v>0</v>
      </c>
    </row>
    <row r="293" spans="1:4" ht="18.75">
      <c r="A293" s="242">
        <v>3111</v>
      </c>
      <c r="B293" s="243" t="s">
        <v>6</v>
      </c>
      <c r="C293" s="115">
        <f>SUM(D293:D293)</f>
        <v>0</v>
      </c>
      <c r="D293" s="115">
        <v>0</v>
      </c>
    </row>
    <row r="294" spans="1:4" ht="18.75">
      <c r="A294" s="108">
        <v>312</v>
      </c>
      <c r="B294" s="109" t="s">
        <v>7</v>
      </c>
      <c r="C294" s="111">
        <v>0</v>
      </c>
      <c r="D294" s="117">
        <f>SUM(D295)</f>
        <v>0</v>
      </c>
    </row>
    <row r="295" spans="1:4" ht="18.75">
      <c r="A295" s="113">
        <v>3121</v>
      </c>
      <c r="B295" s="114" t="s">
        <v>7</v>
      </c>
      <c r="C295" s="115">
        <f>SUM(D295:D295)</f>
        <v>0</v>
      </c>
      <c r="D295" s="115">
        <v>0</v>
      </c>
    </row>
    <row r="296" spans="1:4" ht="18.75">
      <c r="A296" s="118">
        <v>313</v>
      </c>
      <c r="B296" s="119" t="s">
        <v>37</v>
      </c>
      <c r="C296" s="111">
        <f>SUM(D296:D296)</f>
        <v>0</v>
      </c>
      <c r="D296" s="120">
        <f>D297+D298</f>
        <v>0</v>
      </c>
    </row>
    <row r="297" spans="1:4" ht="18.75">
      <c r="A297" s="242">
        <v>3132</v>
      </c>
      <c r="B297" s="243" t="s">
        <v>13</v>
      </c>
      <c r="C297" s="115">
        <f>SUM(D297:D297)</f>
        <v>0</v>
      </c>
      <c r="D297" s="115">
        <v>0</v>
      </c>
    </row>
    <row r="298" spans="1:4" ht="18.75">
      <c r="A298" s="121">
        <v>3133</v>
      </c>
      <c r="B298" s="122" t="s">
        <v>47</v>
      </c>
      <c r="C298" s="115">
        <f>SUM(D298:D298)</f>
        <v>0</v>
      </c>
      <c r="D298" s="115">
        <v>0</v>
      </c>
    </row>
    <row r="299" spans="1:4" ht="18.75">
      <c r="A299" s="108">
        <v>32</v>
      </c>
      <c r="B299" s="124" t="s">
        <v>38</v>
      </c>
      <c r="C299" s="111">
        <f>C300+C305+C312+C320+C324</f>
        <v>160000</v>
      </c>
      <c r="D299" s="110">
        <f>D300+D305+D312+D320+D324</f>
        <v>160000</v>
      </c>
    </row>
    <row r="300" spans="1:4" ht="18.75">
      <c r="A300" s="108">
        <v>321</v>
      </c>
      <c r="B300" s="124" t="s">
        <v>39</v>
      </c>
      <c r="C300" s="111">
        <f aca="true" t="shared" si="65" ref="C300:C330">SUM(D300:D300)</f>
        <v>85000</v>
      </c>
      <c r="D300" s="111">
        <f>D301+D302+D303+D304</f>
        <v>85000</v>
      </c>
    </row>
    <row r="301" spans="1:4" ht="18.75">
      <c r="A301" s="113">
        <v>3212</v>
      </c>
      <c r="B301" s="114" t="s">
        <v>61</v>
      </c>
      <c r="C301" s="115">
        <f t="shared" si="65"/>
        <v>0</v>
      </c>
      <c r="D301" s="111">
        <v>0</v>
      </c>
    </row>
    <row r="302" spans="1:4" ht="18.75">
      <c r="A302" s="242">
        <v>3211</v>
      </c>
      <c r="B302" s="262" t="s">
        <v>8</v>
      </c>
      <c r="C302" s="248">
        <f t="shared" si="65"/>
        <v>81500</v>
      </c>
      <c r="D302" s="307">
        <v>81500</v>
      </c>
    </row>
    <row r="303" spans="1:4" ht="18.75">
      <c r="A303" s="121">
        <v>3213</v>
      </c>
      <c r="B303" s="122" t="s">
        <v>48</v>
      </c>
      <c r="C303" s="115">
        <f t="shared" si="65"/>
        <v>2000</v>
      </c>
      <c r="D303" s="115">
        <v>2000</v>
      </c>
    </row>
    <row r="304" spans="1:4" ht="18.75">
      <c r="A304" s="121">
        <v>3214</v>
      </c>
      <c r="B304" s="122" t="s">
        <v>85</v>
      </c>
      <c r="C304" s="248">
        <f t="shared" si="65"/>
        <v>1500</v>
      </c>
      <c r="D304" s="115">
        <v>1500</v>
      </c>
    </row>
    <row r="305" spans="1:4" ht="18.75">
      <c r="A305" s="108">
        <v>322</v>
      </c>
      <c r="B305" s="126" t="s">
        <v>49</v>
      </c>
      <c r="C305" s="111">
        <f t="shared" si="65"/>
        <v>20000</v>
      </c>
      <c r="D305" s="111">
        <f>SUM(D306:D311)</f>
        <v>20000</v>
      </c>
    </row>
    <row r="306" spans="1:4" ht="18.75">
      <c r="A306" s="246">
        <v>3221</v>
      </c>
      <c r="B306" s="247" t="s">
        <v>14</v>
      </c>
      <c r="C306" s="115">
        <f t="shared" si="65"/>
        <v>10000</v>
      </c>
      <c r="D306" s="115">
        <v>10000</v>
      </c>
    </row>
    <row r="307" spans="1:4" ht="18.75">
      <c r="A307" s="246">
        <v>3222</v>
      </c>
      <c r="B307" s="247" t="s">
        <v>26</v>
      </c>
      <c r="C307" s="248">
        <f t="shared" si="65"/>
        <v>5000</v>
      </c>
      <c r="D307" s="307">
        <v>5000</v>
      </c>
    </row>
    <row r="308" spans="1:4" ht="18.75">
      <c r="A308" s="121">
        <v>3223</v>
      </c>
      <c r="B308" s="122" t="s">
        <v>9</v>
      </c>
      <c r="C308" s="115">
        <f t="shared" si="65"/>
        <v>0</v>
      </c>
      <c r="D308" s="115">
        <v>0</v>
      </c>
    </row>
    <row r="309" spans="1:4" ht="18.75">
      <c r="A309" s="121">
        <v>3224</v>
      </c>
      <c r="B309" s="122" t="s">
        <v>50</v>
      </c>
      <c r="C309" s="115">
        <f t="shared" si="65"/>
        <v>0</v>
      </c>
      <c r="D309" s="115">
        <v>0</v>
      </c>
    </row>
    <row r="310" spans="1:4" ht="18.75">
      <c r="A310" s="113">
        <v>3225</v>
      </c>
      <c r="B310" s="114" t="s">
        <v>15</v>
      </c>
      <c r="C310" s="115">
        <f t="shared" si="65"/>
        <v>0</v>
      </c>
      <c r="D310" s="115">
        <v>0</v>
      </c>
    </row>
    <row r="311" spans="1:4" ht="18.75">
      <c r="A311" s="127">
        <v>3227</v>
      </c>
      <c r="B311" s="128" t="s">
        <v>33</v>
      </c>
      <c r="C311" s="115">
        <f t="shared" si="65"/>
        <v>5000</v>
      </c>
      <c r="D311" s="115">
        <v>5000</v>
      </c>
    </row>
    <row r="312" spans="1:4" ht="18.75">
      <c r="A312" s="108">
        <v>323</v>
      </c>
      <c r="B312" s="109" t="s">
        <v>42</v>
      </c>
      <c r="C312" s="111">
        <f t="shared" si="65"/>
        <v>40000</v>
      </c>
      <c r="D312" s="112">
        <f>D313+D314+D315+D316+D317+D318+D319</f>
        <v>40000</v>
      </c>
    </row>
    <row r="313" spans="1:4" ht="18.75">
      <c r="A313" s="246">
        <v>3231</v>
      </c>
      <c r="B313" s="247" t="s">
        <v>51</v>
      </c>
      <c r="C313" s="115">
        <f t="shared" si="65"/>
        <v>5000</v>
      </c>
      <c r="D313" s="115">
        <v>5000</v>
      </c>
    </row>
    <row r="314" spans="1:4" ht="18.75">
      <c r="A314" s="246">
        <v>3232</v>
      </c>
      <c r="B314" s="261" t="s">
        <v>16</v>
      </c>
      <c r="C314" s="248">
        <f t="shared" si="65"/>
        <v>0</v>
      </c>
      <c r="D314" s="115">
        <v>0</v>
      </c>
    </row>
    <row r="315" spans="1:4" ht="18.75">
      <c r="A315" s="121">
        <v>3233</v>
      </c>
      <c r="B315" s="132" t="s">
        <v>17</v>
      </c>
      <c r="C315" s="115">
        <f t="shared" si="65"/>
        <v>0</v>
      </c>
      <c r="D315" s="115">
        <v>0</v>
      </c>
    </row>
    <row r="316" spans="1:4" ht="18.75">
      <c r="A316" s="121">
        <v>3236</v>
      </c>
      <c r="B316" s="122" t="s">
        <v>83</v>
      </c>
      <c r="C316" s="115">
        <f t="shared" si="65"/>
        <v>0</v>
      </c>
      <c r="D316" s="115">
        <v>0</v>
      </c>
    </row>
    <row r="317" spans="1:4" ht="18.75">
      <c r="A317" s="121">
        <v>3237</v>
      </c>
      <c r="B317" s="122" t="s">
        <v>18</v>
      </c>
      <c r="C317" s="115">
        <f t="shared" si="65"/>
        <v>25000</v>
      </c>
      <c r="D317" s="115">
        <v>25000</v>
      </c>
    </row>
    <row r="318" spans="1:4" ht="18.75">
      <c r="A318" s="113">
        <v>3238</v>
      </c>
      <c r="B318" s="114" t="s">
        <v>19</v>
      </c>
      <c r="C318" s="115">
        <f t="shared" si="65"/>
        <v>5000</v>
      </c>
      <c r="D318" s="115">
        <v>5000</v>
      </c>
    </row>
    <row r="319" spans="1:4" ht="18.75">
      <c r="A319" s="246">
        <v>3239</v>
      </c>
      <c r="B319" s="247" t="s">
        <v>20</v>
      </c>
      <c r="C319" s="115">
        <f t="shared" si="65"/>
        <v>5000</v>
      </c>
      <c r="D319" s="115">
        <v>5000</v>
      </c>
    </row>
    <row r="320" spans="1:4" ht="18.75">
      <c r="A320" s="108">
        <v>324</v>
      </c>
      <c r="B320" s="109" t="s">
        <v>53</v>
      </c>
      <c r="C320" s="111">
        <f t="shared" si="65"/>
        <v>10000</v>
      </c>
      <c r="D320" s="111">
        <f>D321</f>
        <v>10000</v>
      </c>
    </row>
    <row r="321" spans="1:4" ht="18.75">
      <c r="A321" s="121">
        <v>3241</v>
      </c>
      <c r="B321" s="122" t="s">
        <v>54</v>
      </c>
      <c r="C321" s="115">
        <f t="shared" si="65"/>
        <v>10000</v>
      </c>
      <c r="D321" s="115">
        <v>10000</v>
      </c>
    </row>
    <row r="322" spans="1:4" ht="32.25">
      <c r="A322" s="193">
        <v>372</v>
      </c>
      <c r="B322" s="126" t="s">
        <v>146</v>
      </c>
      <c r="C322" s="111">
        <f t="shared" si="65"/>
        <v>0</v>
      </c>
      <c r="D322" s="110">
        <f>D323</f>
        <v>0</v>
      </c>
    </row>
    <row r="323" spans="1:4" ht="18.75">
      <c r="A323" s="194">
        <v>3722</v>
      </c>
      <c r="B323" s="235" t="s">
        <v>147</v>
      </c>
      <c r="C323" s="115">
        <f t="shared" si="65"/>
        <v>0</v>
      </c>
      <c r="D323" s="115">
        <v>0</v>
      </c>
    </row>
    <row r="324" spans="1:4" ht="18.75">
      <c r="A324" s="108">
        <v>329</v>
      </c>
      <c r="B324" s="109" t="s">
        <v>45</v>
      </c>
      <c r="C324" s="111">
        <f t="shared" si="65"/>
        <v>5000</v>
      </c>
      <c r="D324" s="111">
        <f>D325+D326+D327+D328+D330</f>
        <v>5000</v>
      </c>
    </row>
    <row r="325" spans="1:4" ht="18.75">
      <c r="A325" s="113">
        <v>3291</v>
      </c>
      <c r="B325" s="114" t="s">
        <v>86</v>
      </c>
      <c r="C325" s="115">
        <f t="shared" si="65"/>
        <v>0</v>
      </c>
      <c r="D325" s="111">
        <v>0</v>
      </c>
    </row>
    <row r="326" spans="1:4" ht="18.75">
      <c r="A326" s="242">
        <v>3292</v>
      </c>
      <c r="B326" s="243" t="s">
        <v>21</v>
      </c>
      <c r="C326" s="248">
        <f t="shared" si="65"/>
        <v>1500</v>
      </c>
      <c r="D326" s="115">
        <v>1500</v>
      </c>
    </row>
    <row r="327" spans="1:4" ht="18.75">
      <c r="A327" s="127">
        <v>3293</v>
      </c>
      <c r="B327" s="128" t="s">
        <v>22</v>
      </c>
      <c r="C327" s="115">
        <f t="shared" si="65"/>
        <v>2500</v>
      </c>
      <c r="D327" s="115">
        <v>2500</v>
      </c>
    </row>
    <row r="328" spans="1:4" ht="18.75">
      <c r="A328" s="127">
        <v>3294</v>
      </c>
      <c r="B328" s="128" t="s">
        <v>30</v>
      </c>
      <c r="C328" s="115">
        <f t="shared" si="65"/>
        <v>0</v>
      </c>
      <c r="D328" s="115">
        <v>0</v>
      </c>
    </row>
    <row r="329" spans="1:4" ht="18.75">
      <c r="A329" s="127">
        <v>3296</v>
      </c>
      <c r="B329" s="128" t="s">
        <v>197</v>
      </c>
      <c r="C329" s="115">
        <f t="shared" si="65"/>
        <v>0</v>
      </c>
      <c r="D329" s="115">
        <v>0</v>
      </c>
    </row>
    <row r="330" spans="1:4" ht="18.75">
      <c r="A330" s="121">
        <v>3299</v>
      </c>
      <c r="B330" s="132" t="s">
        <v>12</v>
      </c>
      <c r="C330" s="115">
        <f t="shared" si="65"/>
        <v>1000</v>
      </c>
      <c r="D330" s="115">
        <v>1000</v>
      </c>
    </row>
    <row r="331" spans="1:4" ht="18.75">
      <c r="A331" s="108">
        <v>34</v>
      </c>
      <c r="B331" s="124" t="s">
        <v>198</v>
      </c>
      <c r="C331" s="111">
        <f>C332</f>
        <v>0</v>
      </c>
      <c r="D331" s="110">
        <f>D332</f>
        <v>0</v>
      </c>
    </row>
    <row r="332" spans="1:4" ht="18.75">
      <c r="A332" s="121">
        <v>3433</v>
      </c>
      <c r="B332" s="132" t="s">
        <v>81</v>
      </c>
      <c r="C332" s="115">
        <f>SUM(D332:D332)</f>
        <v>0</v>
      </c>
      <c r="D332" s="115">
        <v>0</v>
      </c>
    </row>
    <row r="333" spans="1:4" ht="18.75">
      <c r="A333" s="108">
        <v>42</v>
      </c>
      <c r="B333" s="109" t="s">
        <v>55</v>
      </c>
      <c r="C333" s="111">
        <f>C334+C338</f>
        <v>10000</v>
      </c>
      <c r="D333" s="111">
        <f>D334+D338</f>
        <v>10000</v>
      </c>
    </row>
    <row r="334" spans="1:4" ht="18.75">
      <c r="A334" s="108">
        <v>422</v>
      </c>
      <c r="B334" s="109" t="s">
        <v>56</v>
      </c>
      <c r="C334" s="111">
        <f aca="true" t="shared" si="66" ref="C334:C339">SUM(D334:D334)</f>
        <v>10000</v>
      </c>
      <c r="D334" s="111">
        <f>D335+D336+D337</f>
        <v>10000</v>
      </c>
    </row>
    <row r="335" spans="1:4" ht="18.75">
      <c r="A335" s="121">
        <v>4221</v>
      </c>
      <c r="B335" s="122" t="s">
        <v>23</v>
      </c>
      <c r="C335" s="115">
        <f t="shared" si="66"/>
        <v>10000</v>
      </c>
      <c r="D335" s="115">
        <v>10000</v>
      </c>
    </row>
    <row r="336" spans="1:4" ht="18.75">
      <c r="A336" s="246">
        <v>4223</v>
      </c>
      <c r="B336" s="247" t="s">
        <v>57</v>
      </c>
      <c r="C336" s="248">
        <f t="shared" si="66"/>
        <v>0</v>
      </c>
      <c r="D336" s="115">
        <v>0</v>
      </c>
    </row>
    <row r="337" spans="1:4" ht="18.75">
      <c r="A337" s="246">
        <v>4227</v>
      </c>
      <c r="B337" s="247" t="s">
        <v>58</v>
      </c>
      <c r="C337" s="248">
        <f t="shared" si="66"/>
        <v>0</v>
      </c>
      <c r="D337" s="115">
        <v>0</v>
      </c>
    </row>
    <row r="338" spans="1:4" ht="18.75">
      <c r="A338" s="121">
        <v>4241</v>
      </c>
      <c r="B338" s="122" t="s">
        <v>87</v>
      </c>
      <c r="C338" s="115">
        <f t="shared" si="66"/>
        <v>0</v>
      </c>
      <c r="D338" s="115">
        <v>0</v>
      </c>
    </row>
    <row r="339" spans="1:4" ht="19.5" thickBot="1">
      <c r="A339" s="105"/>
      <c r="B339" s="106" t="s">
        <v>31</v>
      </c>
      <c r="C339" s="107">
        <f t="shared" si="66"/>
        <v>170000</v>
      </c>
      <c r="D339" s="227">
        <f>D333+D299+D291</f>
        <v>170000</v>
      </c>
    </row>
    <row r="340" spans="1:4" ht="19.5" thickBot="1">
      <c r="A340" s="425"/>
      <c r="B340" s="426"/>
      <c r="C340" s="427"/>
      <c r="D340" s="427"/>
    </row>
    <row r="341" spans="1:5" ht="94.5" thickBot="1">
      <c r="A341" s="276" t="s">
        <v>29</v>
      </c>
      <c r="B341" s="277" t="s">
        <v>3</v>
      </c>
      <c r="C341" s="278" t="s">
        <v>158</v>
      </c>
      <c r="D341" s="430" t="s">
        <v>171</v>
      </c>
      <c r="E341" s="432" t="s">
        <v>192</v>
      </c>
    </row>
    <row r="342" spans="1:5" ht="18.75">
      <c r="A342" s="272">
        <v>31</v>
      </c>
      <c r="B342" s="273" t="s">
        <v>46</v>
      </c>
      <c r="C342" s="274">
        <v>0</v>
      </c>
      <c r="D342" s="275">
        <f>D343+D345+D347</f>
        <v>0</v>
      </c>
      <c r="E342" s="431">
        <f>E343+E345+E347</f>
        <v>0</v>
      </c>
    </row>
    <row r="343" spans="1:5" ht="18.75">
      <c r="A343" s="108">
        <v>311</v>
      </c>
      <c r="B343" s="109" t="s">
        <v>36</v>
      </c>
      <c r="C343" s="111">
        <f>SUM(D343:E343)</f>
        <v>0</v>
      </c>
      <c r="D343" s="111">
        <f>D344</f>
        <v>0</v>
      </c>
      <c r="E343" s="251">
        <f>E344</f>
        <v>0</v>
      </c>
    </row>
    <row r="344" spans="1:5" ht="18.75">
      <c r="A344" s="242">
        <v>3111</v>
      </c>
      <c r="B344" s="243" t="s">
        <v>6</v>
      </c>
      <c r="C344" s="115">
        <f>SUM(D344:E344)</f>
        <v>0</v>
      </c>
      <c r="D344" s="115">
        <v>0</v>
      </c>
      <c r="E344" s="252">
        <v>0</v>
      </c>
    </row>
    <row r="345" spans="1:5" ht="18.75">
      <c r="A345" s="108">
        <v>312</v>
      </c>
      <c r="B345" s="109" t="s">
        <v>7</v>
      </c>
      <c r="C345" s="111">
        <v>0</v>
      </c>
      <c r="D345" s="117">
        <f>SUM(D346)</f>
        <v>0</v>
      </c>
      <c r="E345" s="251">
        <f>SUM(E346)</f>
        <v>0</v>
      </c>
    </row>
    <row r="346" spans="1:5" ht="18.75">
      <c r="A346" s="113">
        <v>3121</v>
      </c>
      <c r="B346" s="114" t="s">
        <v>7</v>
      </c>
      <c r="C346" s="115">
        <f>SUM(D346:D346)</f>
        <v>0</v>
      </c>
      <c r="D346" s="115">
        <v>0</v>
      </c>
      <c r="E346" s="252"/>
    </row>
    <row r="347" spans="1:5" ht="18.75">
      <c r="A347" s="118">
        <v>313</v>
      </c>
      <c r="B347" s="119" t="s">
        <v>37</v>
      </c>
      <c r="C347" s="111">
        <f>SUM(D347:E347)</f>
        <v>0</v>
      </c>
      <c r="D347" s="120">
        <f>D348+D349</f>
        <v>0</v>
      </c>
      <c r="E347" s="251">
        <f>E348+E349</f>
        <v>0</v>
      </c>
    </row>
    <row r="348" spans="1:5" ht="18.75">
      <c r="A348" s="242">
        <v>3132</v>
      </c>
      <c r="B348" s="243" t="s">
        <v>13</v>
      </c>
      <c r="C348" s="115">
        <f>SUM(D348:E348)</f>
        <v>0</v>
      </c>
      <c r="D348" s="115">
        <v>0</v>
      </c>
      <c r="E348" s="252"/>
    </row>
    <row r="349" spans="1:5" ht="18.75">
      <c r="A349" s="121">
        <v>3133</v>
      </c>
      <c r="B349" s="122" t="s">
        <v>47</v>
      </c>
      <c r="C349" s="115">
        <f>SUM(D349:D349)</f>
        <v>0</v>
      </c>
      <c r="D349" s="115">
        <v>0</v>
      </c>
      <c r="E349" s="252"/>
    </row>
    <row r="350" spans="1:5" ht="18.75">
      <c r="A350" s="108">
        <v>32</v>
      </c>
      <c r="B350" s="124" t="s">
        <v>38</v>
      </c>
      <c r="C350" s="111">
        <f>C351+C356+C363+C371+C375</f>
        <v>34547.79</v>
      </c>
      <c r="D350" s="110">
        <f>D351+D356+D363+D371+D375</f>
        <v>33500</v>
      </c>
      <c r="E350" s="251">
        <f>E351+E356+E363+E371+E375</f>
        <v>1047.79</v>
      </c>
    </row>
    <row r="351" spans="1:5" ht="18.75">
      <c r="A351" s="108">
        <v>321</v>
      </c>
      <c r="B351" s="124" t="s">
        <v>39</v>
      </c>
      <c r="C351" s="111">
        <f aca="true" t="shared" si="67" ref="C351:C363">SUM(D351:E351)</f>
        <v>32547.79</v>
      </c>
      <c r="D351" s="111">
        <f>D352+D353+D354+D355</f>
        <v>31500</v>
      </c>
      <c r="E351" s="251">
        <f>E352+E353+E354+E355</f>
        <v>1047.79</v>
      </c>
    </row>
    <row r="352" spans="1:5" ht="18.75">
      <c r="A352" s="113">
        <v>3212</v>
      </c>
      <c r="B352" s="114" t="s">
        <v>61</v>
      </c>
      <c r="C352" s="115">
        <f t="shared" si="67"/>
        <v>0</v>
      </c>
      <c r="D352" s="115">
        <v>0</v>
      </c>
      <c r="E352" s="251">
        <v>0</v>
      </c>
    </row>
    <row r="353" spans="1:5" ht="18.75">
      <c r="A353" s="242">
        <v>3211</v>
      </c>
      <c r="B353" s="262" t="s">
        <v>8</v>
      </c>
      <c r="C353" s="248">
        <f t="shared" si="67"/>
        <v>31047.79</v>
      </c>
      <c r="D353" s="307">
        <v>30000</v>
      </c>
      <c r="E353" s="252">
        <v>1047.79</v>
      </c>
    </row>
    <row r="354" spans="1:5" ht="18.75">
      <c r="A354" s="121">
        <v>3213</v>
      </c>
      <c r="B354" s="122" t="s">
        <v>48</v>
      </c>
      <c r="C354" s="115">
        <f t="shared" si="67"/>
        <v>1000</v>
      </c>
      <c r="D354" s="115">
        <v>1000</v>
      </c>
      <c r="E354" s="252"/>
    </row>
    <row r="355" spans="1:5" ht="18.75">
      <c r="A355" s="121">
        <v>3214</v>
      </c>
      <c r="B355" s="122" t="s">
        <v>85</v>
      </c>
      <c r="C355" s="248">
        <f t="shared" si="67"/>
        <v>500</v>
      </c>
      <c r="D355" s="115">
        <v>500</v>
      </c>
      <c r="E355" s="252"/>
    </row>
    <row r="356" spans="1:5" ht="18.75">
      <c r="A356" s="108">
        <v>322</v>
      </c>
      <c r="B356" s="126" t="s">
        <v>49</v>
      </c>
      <c r="C356" s="111">
        <f t="shared" si="67"/>
        <v>1000</v>
      </c>
      <c r="D356" s="111">
        <f>SUM(D357:D362)</f>
        <v>1000</v>
      </c>
      <c r="E356" s="251">
        <f>SUM(E357:E362)</f>
        <v>0</v>
      </c>
    </row>
    <row r="357" spans="1:5" ht="18.75">
      <c r="A357" s="246">
        <v>3221</v>
      </c>
      <c r="B357" s="247" t="s">
        <v>14</v>
      </c>
      <c r="C357" s="115">
        <f t="shared" si="67"/>
        <v>1000</v>
      </c>
      <c r="D357" s="115">
        <v>1000</v>
      </c>
      <c r="E357" s="252">
        <v>0</v>
      </c>
    </row>
    <row r="358" spans="1:5" ht="18.75">
      <c r="A358" s="246">
        <v>3222</v>
      </c>
      <c r="B358" s="247" t="s">
        <v>26</v>
      </c>
      <c r="C358" s="248">
        <f t="shared" si="67"/>
        <v>0</v>
      </c>
      <c r="D358" s="115">
        <v>0</v>
      </c>
      <c r="E358" s="252"/>
    </row>
    <row r="359" spans="1:5" ht="18.75">
      <c r="A359" s="121">
        <v>3223</v>
      </c>
      <c r="B359" s="122" t="s">
        <v>9</v>
      </c>
      <c r="C359" s="115">
        <f t="shared" si="67"/>
        <v>0</v>
      </c>
      <c r="D359" s="115">
        <v>0</v>
      </c>
      <c r="E359" s="252"/>
    </row>
    <row r="360" spans="1:5" ht="18.75">
      <c r="A360" s="121">
        <v>3224</v>
      </c>
      <c r="B360" s="122" t="s">
        <v>50</v>
      </c>
      <c r="C360" s="115">
        <f t="shared" si="67"/>
        <v>0</v>
      </c>
      <c r="D360" s="115">
        <v>0</v>
      </c>
      <c r="E360" s="252"/>
    </row>
    <row r="361" spans="1:5" ht="18.75">
      <c r="A361" s="113">
        <v>3225</v>
      </c>
      <c r="B361" s="114" t="s">
        <v>15</v>
      </c>
      <c r="C361" s="115">
        <f t="shared" si="67"/>
        <v>0</v>
      </c>
      <c r="D361" s="115">
        <v>0</v>
      </c>
      <c r="E361" s="252"/>
    </row>
    <row r="362" spans="1:5" ht="18.75">
      <c r="A362" s="127">
        <v>3227</v>
      </c>
      <c r="B362" s="128" t="s">
        <v>33</v>
      </c>
      <c r="C362" s="115">
        <f t="shared" si="67"/>
        <v>0</v>
      </c>
      <c r="D362" s="115">
        <v>0</v>
      </c>
      <c r="E362" s="252"/>
    </row>
    <row r="363" spans="1:5" ht="18.75">
      <c r="A363" s="108">
        <v>323</v>
      </c>
      <c r="B363" s="109" t="s">
        <v>42</v>
      </c>
      <c r="C363" s="111">
        <f t="shared" si="67"/>
        <v>500</v>
      </c>
      <c r="D363" s="111">
        <f>SUM(D364:D370)</f>
        <v>500</v>
      </c>
      <c r="E363" s="251">
        <f>SUM(E364:E370)</f>
        <v>0</v>
      </c>
    </row>
    <row r="364" spans="1:5" ht="18.75">
      <c r="A364" s="246">
        <v>3231</v>
      </c>
      <c r="B364" s="247" t="s">
        <v>51</v>
      </c>
      <c r="C364" s="115">
        <f>SUM(D364:D364)</f>
        <v>500</v>
      </c>
      <c r="D364" s="115">
        <v>500</v>
      </c>
      <c r="E364" s="252">
        <v>0</v>
      </c>
    </row>
    <row r="365" spans="1:5" ht="18.75">
      <c r="A365" s="246">
        <v>3232</v>
      </c>
      <c r="B365" s="261" t="s">
        <v>16</v>
      </c>
      <c r="C365" s="248">
        <f aca="true" t="shared" si="68" ref="C365:C371">SUM(D365:E365)</f>
        <v>0</v>
      </c>
      <c r="D365" s="115">
        <v>0</v>
      </c>
      <c r="E365" s="252">
        <v>0</v>
      </c>
    </row>
    <row r="366" spans="1:5" ht="18.75">
      <c r="A366" s="121">
        <v>3233</v>
      </c>
      <c r="B366" s="132" t="s">
        <v>17</v>
      </c>
      <c r="C366" s="115">
        <f t="shared" si="68"/>
        <v>0</v>
      </c>
      <c r="D366" s="115">
        <v>0</v>
      </c>
      <c r="E366" s="252"/>
    </row>
    <row r="367" spans="1:5" ht="18.75">
      <c r="A367" s="121">
        <v>3236</v>
      </c>
      <c r="B367" s="122" t="s">
        <v>83</v>
      </c>
      <c r="C367" s="115">
        <f t="shared" si="68"/>
        <v>0</v>
      </c>
      <c r="D367" s="115">
        <v>0</v>
      </c>
      <c r="E367" s="252"/>
    </row>
    <row r="368" spans="1:5" ht="18.75">
      <c r="A368" s="121">
        <v>3237</v>
      </c>
      <c r="B368" s="122" t="s">
        <v>18</v>
      </c>
      <c r="C368" s="115">
        <f t="shared" si="68"/>
        <v>0</v>
      </c>
      <c r="D368" s="115">
        <v>0</v>
      </c>
      <c r="E368" s="252"/>
    </row>
    <row r="369" spans="1:5" ht="18.75">
      <c r="A369" s="113">
        <v>3238</v>
      </c>
      <c r="B369" s="114" t="s">
        <v>19</v>
      </c>
      <c r="C369" s="115">
        <f t="shared" si="68"/>
        <v>0</v>
      </c>
      <c r="D369" s="115">
        <v>0</v>
      </c>
      <c r="E369" s="252"/>
    </row>
    <row r="370" spans="1:5" ht="18.75">
      <c r="A370" s="246">
        <v>3239</v>
      </c>
      <c r="B370" s="247" t="s">
        <v>20</v>
      </c>
      <c r="C370" s="115">
        <f t="shared" si="68"/>
        <v>0</v>
      </c>
      <c r="D370" s="115">
        <v>0</v>
      </c>
      <c r="E370" s="252"/>
    </row>
    <row r="371" spans="1:5" ht="18.75">
      <c r="A371" s="108">
        <v>324</v>
      </c>
      <c r="B371" s="109" t="s">
        <v>53</v>
      </c>
      <c r="C371" s="111">
        <f t="shared" si="68"/>
        <v>0</v>
      </c>
      <c r="D371" s="111">
        <f>D372</f>
        <v>0</v>
      </c>
      <c r="E371" s="251">
        <f>E372</f>
        <v>0</v>
      </c>
    </row>
    <row r="372" spans="1:5" ht="18.75">
      <c r="A372" s="121">
        <v>3241</v>
      </c>
      <c r="B372" s="122" t="s">
        <v>54</v>
      </c>
      <c r="C372" s="115">
        <f>SUM(D372:D372)</f>
        <v>0</v>
      </c>
      <c r="D372" s="115">
        <v>0</v>
      </c>
      <c r="E372" s="252"/>
    </row>
    <row r="373" spans="1:5" ht="32.25">
      <c r="A373" s="193">
        <v>372</v>
      </c>
      <c r="B373" s="126" t="s">
        <v>146</v>
      </c>
      <c r="C373" s="111">
        <f>SUM(D373:D373)</f>
        <v>0</v>
      </c>
      <c r="D373" s="115"/>
      <c r="E373" s="252"/>
    </row>
    <row r="374" spans="1:5" ht="18.75">
      <c r="A374" s="194">
        <v>3722</v>
      </c>
      <c r="B374" s="235" t="s">
        <v>147</v>
      </c>
      <c r="C374" s="115">
        <f>SUM(D374:D374)</f>
        <v>0</v>
      </c>
      <c r="D374" s="115"/>
      <c r="E374" s="252"/>
    </row>
    <row r="375" spans="1:5" ht="18.75">
      <c r="A375" s="108">
        <v>329</v>
      </c>
      <c r="B375" s="109" t="s">
        <v>45</v>
      </c>
      <c r="C375" s="111">
        <f>SUM(D375:E375)</f>
        <v>500</v>
      </c>
      <c r="D375" s="111">
        <f>D376+D377+D378+D379+D381</f>
        <v>500</v>
      </c>
      <c r="E375" s="251">
        <f>SUM(E376:E381)</f>
        <v>0</v>
      </c>
    </row>
    <row r="376" spans="1:5" ht="18.75">
      <c r="A376" s="113">
        <v>3291</v>
      </c>
      <c r="B376" s="114" t="s">
        <v>86</v>
      </c>
      <c r="C376" s="115">
        <f aca="true" t="shared" si="69" ref="C376:C381">SUM(D376:D376)</f>
        <v>0</v>
      </c>
      <c r="D376" s="111"/>
      <c r="E376" s="251"/>
    </row>
    <row r="377" spans="1:5" ht="18.75">
      <c r="A377" s="242">
        <v>3292</v>
      </c>
      <c r="B377" s="243" t="s">
        <v>21</v>
      </c>
      <c r="C377" s="248">
        <f t="shared" si="69"/>
        <v>0</v>
      </c>
      <c r="D377" s="115">
        <v>0</v>
      </c>
      <c r="E377" s="252"/>
    </row>
    <row r="378" spans="1:5" ht="18.75">
      <c r="A378" s="127">
        <v>3293</v>
      </c>
      <c r="B378" s="128" t="s">
        <v>22</v>
      </c>
      <c r="C378" s="115">
        <f t="shared" si="69"/>
        <v>0</v>
      </c>
      <c r="D378" s="115">
        <v>0</v>
      </c>
      <c r="E378" s="252"/>
    </row>
    <row r="379" spans="1:5" ht="18.75">
      <c r="A379" s="127">
        <v>3294</v>
      </c>
      <c r="B379" s="128" t="s">
        <v>30</v>
      </c>
      <c r="C379" s="115">
        <f t="shared" si="69"/>
        <v>0</v>
      </c>
      <c r="D379" s="115">
        <v>0</v>
      </c>
      <c r="E379" s="252"/>
    </row>
    <row r="380" spans="1:5" ht="18.75">
      <c r="A380" s="127">
        <v>3296</v>
      </c>
      <c r="B380" s="128" t="s">
        <v>197</v>
      </c>
      <c r="C380" s="115">
        <f t="shared" si="69"/>
        <v>0</v>
      </c>
      <c r="D380" s="115">
        <v>0</v>
      </c>
      <c r="E380" s="252">
        <v>0</v>
      </c>
    </row>
    <row r="381" spans="1:5" ht="18.75">
      <c r="A381" s="121">
        <v>3299</v>
      </c>
      <c r="B381" s="132" t="s">
        <v>12</v>
      </c>
      <c r="C381" s="115">
        <f t="shared" si="69"/>
        <v>500</v>
      </c>
      <c r="D381" s="115">
        <v>500</v>
      </c>
      <c r="E381" s="252"/>
    </row>
    <row r="382" spans="1:5" ht="18.75">
      <c r="A382" s="108">
        <v>34</v>
      </c>
      <c r="B382" s="124" t="s">
        <v>198</v>
      </c>
      <c r="C382" s="111">
        <f>C383</f>
        <v>0</v>
      </c>
      <c r="D382" s="110">
        <f>D383</f>
        <v>0</v>
      </c>
      <c r="E382" s="110">
        <f>E383</f>
        <v>0</v>
      </c>
    </row>
    <row r="383" spans="1:5" ht="18.75">
      <c r="A383" s="121">
        <v>3433</v>
      </c>
      <c r="B383" s="132" t="s">
        <v>81</v>
      </c>
      <c r="C383" s="115">
        <f>SUM(D383:E383)</f>
        <v>0</v>
      </c>
      <c r="D383" s="115">
        <v>0</v>
      </c>
      <c r="E383" s="252"/>
    </row>
    <row r="384" spans="1:5" ht="18.75">
      <c r="A384" s="108">
        <v>42</v>
      </c>
      <c r="B384" s="109" t="s">
        <v>55</v>
      </c>
      <c r="C384" s="111">
        <f>C385+C389</f>
        <v>0</v>
      </c>
      <c r="D384" s="111">
        <f>D385+D389</f>
        <v>0</v>
      </c>
      <c r="E384" s="251">
        <f>E385+E389</f>
        <v>0</v>
      </c>
    </row>
    <row r="385" spans="1:5" ht="18.75">
      <c r="A385" s="108">
        <v>422</v>
      </c>
      <c r="B385" s="109" t="s">
        <v>56</v>
      </c>
      <c r="C385" s="111">
        <f>SUM(D385:E385)</f>
        <v>0</v>
      </c>
      <c r="D385" s="111">
        <f>D386+D387+D388</f>
        <v>0</v>
      </c>
      <c r="E385" s="251">
        <f>E386+E387+E388</f>
        <v>0</v>
      </c>
    </row>
    <row r="386" spans="1:5" ht="18.75">
      <c r="A386" s="121">
        <v>4221</v>
      </c>
      <c r="B386" s="122" t="s">
        <v>23</v>
      </c>
      <c r="C386" s="115">
        <f>SUM(D386:D386)</f>
        <v>0</v>
      </c>
      <c r="D386" s="115">
        <v>0</v>
      </c>
      <c r="E386" s="252"/>
    </row>
    <row r="387" spans="1:5" ht="18.75">
      <c r="A387" s="246">
        <v>4223</v>
      </c>
      <c r="B387" s="247" t="s">
        <v>57</v>
      </c>
      <c r="C387" s="248">
        <f>SUM(D387:D387)</f>
        <v>0</v>
      </c>
      <c r="D387" s="115">
        <v>0</v>
      </c>
      <c r="E387" s="252"/>
    </row>
    <row r="388" spans="1:5" ht="18.75">
      <c r="A388" s="246">
        <v>4227</v>
      </c>
      <c r="B388" s="247" t="s">
        <v>58</v>
      </c>
      <c r="C388" s="248">
        <f>SUM(D388:D388)</f>
        <v>0</v>
      </c>
      <c r="D388" s="115">
        <v>0</v>
      </c>
      <c r="E388" s="252"/>
    </row>
    <row r="389" spans="1:5" ht="18.75">
      <c r="A389" s="121">
        <v>4241</v>
      </c>
      <c r="B389" s="122" t="s">
        <v>87</v>
      </c>
      <c r="C389" s="115">
        <f>SUM(D389:E389)</f>
        <v>0</v>
      </c>
      <c r="D389" s="115">
        <v>0</v>
      </c>
      <c r="E389" s="252"/>
    </row>
    <row r="390" spans="1:5" ht="19.5" thickBot="1">
      <c r="A390" s="105"/>
      <c r="B390" s="106" t="s">
        <v>31</v>
      </c>
      <c r="C390" s="107">
        <f>SUM(D390:E390)</f>
        <v>34547.79</v>
      </c>
      <c r="D390" s="310">
        <f>D384+D350+D342</f>
        <v>33500</v>
      </c>
      <c r="E390" s="251">
        <f>E384+E350+E342</f>
        <v>1047.79</v>
      </c>
    </row>
    <row r="391" spans="1:4" ht="18.75">
      <c r="A391" s="425"/>
      <c r="B391" s="426"/>
      <c r="C391" s="427"/>
      <c r="D391" s="427"/>
    </row>
    <row r="392" ht="16.5" thickBot="1"/>
    <row r="393" spans="1:26" ht="131.25">
      <c r="A393" s="230"/>
      <c r="B393" s="280"/>
      <c r="C393" s="281" t="s">
        <v>158</v>
      </c>
      <c r="D393" s="282" t="s">
        <v>24</v>
      </c>
      <c r="E393" s="282" t="s">
        <v>163</v>
      </c>
      <c r="F393" s="283" t="s">
        <v>164</v>
      </c>
      <c r="G393" s="282" t="s">
        <v>165</v>
      </c>
      <c r="H393" s="282" t="s">
        <v>166</v>
      </c>
      <c r="I393" s="282" t="s">
        <v>167</v>
      </c>
      <c r="J393" s="282" t="s">
        <v>168</v>
      </c>
      <c r="K393" s="282"/>
      <c r="L393" s="282"/>
      <c r="M393" s="282"/>
      <c r="N393" s="282"/>
      <c r="O393" s="282" t="s">
        <v>169</v>
      </c>
      <c r="P393" s="282" t="s">
        <v>170</v>
      </c>
      <c r="Q393" s="284" t="s">
        <v>171</v>
      </c>
      <c r="R393" s="284" t="s">
        <v>154</v>
      </c>
      <c r="S393" s="282" t="s">
        <v>177</v>
      </c>
      <c r="T393" s="285" t="s">
        <v>176</v>
      </c>
      <c r="U393" s="250" t="s">
        <v>187</v>
      </c>
      <c r="V393" s="250" t="s">
        <v>188</v>
      </c>
      <c r="W393" s="250" t="s">
        <v>189</v>
      </c>
      <c r="X393" s="250" t="s">
        <v>190</v>
      </c>
      <c r="Y393" s="250" t="s">
        <v>191</v>
      </c>
      <c r="Z393" s="250" t="s">
        <v>192</v>
      </c>
    </row>
    <row r="394" spans="1:26" ht="18.75">
      <c r="A394" s="228"/>
      <c r="B394" s="229" t="s">
        <v>148</v>
      </c>
      <c r="C394" s="112">
        <f>SUM(D394:Z394)</f>
        <v>3519204.06</v>
      </c>
      <c r="D394" s="117">
        <f>SUM(C216,D264,D163,D152,D100,C68)</f>
        <v>1750975</v>
      </c>
      <c r="E394" s="112">
        <f aca="true" t="shared" si="70" ref="E394:J394">SUM(E152)</f>
        <v>6300</v>
      </c>
      <c r="F394" s="112">
        <f t="shared" si="70"/>
        <v>40000</v>
      </c>
      <c r="G394" s="112">
        <f t="shared" si="70"/>
        <v>1279172</v>
      </c>
      <c r="H394" s="112">
        <f t="shared" si="70"/>
        <v>17000</v>
      </c>
      <c r="I394" s="112">
        <f t="shared" si="70"/>
        <v>60000</v>
      </c>
      <c r="J394" s="112">
        <f t="shared" si="70"/>
        <v>60000</v>
      </c>
      <c r="K394" s="112"/>
      <c r="L394" s="112"/>
      <c r="M394" s="112"/>
      <c r="N394" s="112"/>
      <c r="O394" s="112">
        <f>SUM(O152)</f>
        <v>10500</v>
      </c>
      <c r="P394" s="112">
        <f>D339</f>
        <v>170000</v>
      </c>
      <c r="Q394" s="112">
        <f>D390</f>
        <v>33500</v>
      </c>
      <c r="R394" s="112">
        <f>SUM(P152)</f>
        <v>0</v>
      </c>
      <c r="S394" s="112">
        <f>SUM(Q152)</f>
        <v>912</v>
      </c>
      <c r="T394" s="112">
        <f>SUM(R152)</f>
        <v>48305.65</v>
      </c>
      <c r="U394" s="112">
        <f>S152</f>
        <v>888.76</v>
      </c>
      <c r="V394" s="112">
        <f>T152</f>
        <v>15382.470000000001</v>
      </c>
      <c r="W394" s="112">
        <f>U152</f>
        <v>647.48</v>
      </c>
      <c r="X394" s="112">
        <f>V152</f>
        <v>13085.43</v>
      </c>
      <c r="Y394" s="112">
        <f>W152</f>
        <v>11487.48</v>
      </c>
      <c r="Z394" s="112">
        <f>E390</f>
        <v>1047.79</v>
      </c>
    </row>
    <row r="395" spans="1:26" ht="18.75">
      <c r="A395" s="228"/>
      <c r="B395" s="229" t="s">
        <v>149</v>
      </c>
      <c r="C395" s="231">
        <f>SUM(C394,C286)</f>
        <v>9568104.06</v>
      </c>
      <c r="D395" s="231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286"/>
      <c r="T395" s="286"/>
      <c r="U395" s="286"/>
      <c r="V395" s="286"/>
      <c r="W395" s="286"/>
      <c r="X395" s="286"/>
      <c r="Y395" s="286"/>
      <c r="Z395" s="286"/>
    </row>
    <row r="400" spans="2:17" ht="15.75">
      <c r="B400" s="35" t="s">
        <v>152</v>
      </c>
      <c r="C400" s="35"/>
      <c r="O400" s="479" t="s">
        <v>153</v>
      </c>
      <c r="P400" s="479"/>
      <c r="Q400" s="234"/>
    </row>
    <row r="401" spans="2:16" ht="15.75">
      <c r="B401" s="35"/>
      <c r="C401" s="36"/>
      <c r="O401" s="35"/>
      <c r="P401" s="36"/>
    </row>
    <row r="402" spans="2:15" ht="15.75">
      <c r="B402" s="35" t="s">
        <v>181</v>
      </c>
      <c r="C402" s="36"/>
      <c r="O402" s="36" t="s">
        <v>182</v>
      </c>
    </row>
  </sheetData>
  <sheetProtection/>
  <mergeCells count="49">
    <mergeCell ref="O400:P400"/>
    <mergeCell ref="C278:D278"/>
    <mergeCell ref="C279:D279"/>
    <mergeCell ref="C272:D272"/>
    <mergeCell ref="C273:D273"/>
    <mergeCell ref="C274:D274"/>
    <mergeCell ref="C275:D275"/>
    <mergeCell ref="C276:D276"/>
    <mergeCell ref="C283:D283"/>
    <mergeCell ref="A1:Q1"/>
    <mergeCell ref="C32:Q32"/>
    <mergeCell ref="A100:B100"/>
    <mergeCell ref="A12:B12"/>
    <mergeCell ref="A11:B11"/>
    <mergeCell ref="G18:H18"/>
    <mergeCell ref="G17:P17"/>
    <mergeCell ref="A20:B20"/>
    <mergeCell ref="A14:B14"/>
    <mergeCell ref="A10:B10"/>
    <mergeCell ref="A21:B21"/>
    <mergeCell ref="A6:B6"/>
    <mergeCell ref="A9:B9"/>
    <mergeCell ref="A17:B17"/>
    <mergeCell ref="A13:B13"/>
    <mergeCell ref="A29:B29"/>
    <mergeCell ref="A28:B28"/>
    <mergeCell ref="A19:B19"/>
    <mergeCell ref="A18:B18"/>
    <mergeCell ref="A16:B16"/>
    <mergeCell ref="A15:B15"/>
    <mergeCell ref="C277:D277"/>
    <mergeCell ref="C285:D285"/>
    <mergeCell ref="C281:D281"/>
    <mergeCell ref="C268:D268"/>
    <mergeCell ref="C271:D271"/>
    <mergeCell ref="C280:D280"/>
    <mergeCell ref="C269:D269"/>
    <mergeCell ref="C270:D270"/>
    <mergeCell ref="A23:B23"/>
    <mergeCell ref="A25:B25"/>
    <mergeCell ref="A27:B27"/>
    <mergeCell ref="A22:B22"/>
    <mergeCell ref="A24:B24"/>
    <mergeCell ref="A286:B286"/>
    <mergeCell ref="A26:B26"/>
    <mergeCell ref="A267:T267"/>
    <mergeCell ref="C284:D284"/>
    <mergeCell ref="C286:D286"/>
    <mergeCell ref="C282:D282"/>
  </mergeCells>
  <printOptions gridLines="1"/>
  <pageMargins left="0" right="0" top="0.1968503937007874" bottom="0" header="0" footer="0"/>
  <pageSetup fitToHeight="0" fitToWidth="1" horizontalDpi="600" verticalDpi="600" orientation="landscape" paperSize="9" scale="32" r:id="rId1"/>
  <headerFooter alignWithMargins="0">
    <oddFooter>&amp;R&amp;P</oddFooter>
  </headerFooter>
  <rowBreaks count="6" manualBreakCount="6">
    <brk id="29" max="34" man="1"/>
    <brk id="68" max="34" man="1"/>
    <brk id="100" max="34" man="1"/>
    <brk id="152" max="34" man="1"/>
    <brk id="168" max="34" man="1"/>
    <brk id="218" max="34" man="1"/>
  </rowBreaks>
  <colBreaks count="1" manualBreakCount="1">
    <brk id="26" max="3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="75" zoomScaleNormal="75" workbookViewId="0" topLeftCell="A1">
      <selection activeCell="F8" sqref="F8"/>
    </sheetView>
  </sheetViews>
  <sheetFormatPr defaultColWidth="11.421875" defaultRowHeight="12.75"/>
  <cols>
    <col min="1" max="1" width="27.00390625" style="96" customWidth="1"/>
    <col min="2" max="2" width="14.7109375" style="96" customWidth="1"/>
    <col min="3" max="4" width="15.00390625" style="96" customWidth="1"/>
    <col min="5" max="5" width="17.57421875" style="101" customWidth="1"/>
    <col min="6" max="6" width="14.7109375" style="95" customWidth="1"/>
    <col min="7" max="7" width="13.421875" style="95" customWidth="1"/>
    <col min="8" max="10" width="17.57421875" style="95" customWidth="1"/>
    <col min="11" max="11" width="7.8515625" style="95" customWidth="1"/>
    <col min="12" max="12" width="14.28125" style="95" customWidth="1"/>
    <col min="13" max="13" width="7.8515625" style="95" customWidth="1"/>
    <col min="14" max="16384" width="11.421875" style="95" customWidth="1"/>
  </cols>
  <sheetData>
    <row r="1" spans="1:10" ht="24" customHeight="1">
      <c r="A1" s="488" t="s">
        <v>96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s="72" customFormat="1" ht="13.5" thickBot="1">
      <c r="A2" s="71"/>
      <c r="J2" s="73" t="s">
        <v>4</v>
      </c>
    </row>
    <row r="3" spans="1:10" s="72" customFormat="1" ht="30.75" customHeight="1" thickBot="1">
      <c r="A3" s="103" t="s">
        <v>97</v>
      </c>
      <c r="B3" s="489" t="s">
        <v>155</v>
      </c>
      <c r="C3" s="490"/>
      <c r="D3" s="490"/>
      <c r="E3" s="490"/>
      <c r="F3" s="490"/>
      <c r="G3" s="490"/>
      <c r="H3" s="490"/>
      <c r="I3" s="490"/>
      <c r="J3" s="491"/>
    </row>
    <row r="4" spans="1:10" s="72" customFormat="1" ht="77.25" thickBot="1">
      <c r="A4" s="199" t="s">
        <v>98</v>
      </c>
      <c r="B4" s="104" t="s">
        <v>90</v>
      </c>
      <c r="C4" s="74" t="s">
        <v>71</v>
      </c>
      <c r="D4" s="74" t="s">
        <v>227</v>
      </c>
      <c r="E4" s="74" t="s">
        <v>91</v>
      </c>
      <c r="F4" s="74" t="s">
        <v>32</v>
      </c>
      <c r="G4" s="74" t="s">
        <v>92</v>
      </c>
      <c r="H4" s="74" t="s">
        <v>25</v>
      </c>
      <c r="I4" s="75" t="s">
        <v>225</v>
      </c>
      <c r="J4" s="76" t="s">
        <v>99</v>
      </c>
    </row>
    <row r="5" spans="1:10" s="72" customFormat="1" ht="43.5" customHeight="1">
      <c r="A5" s="233" t="s">
        <v>100</v>
      </c>
      <c r="B5" s="78"/>
      <c r="C5" s="79"/>
      <c r="D5" s="79"/>
      <c r="E5" s="80"/>
      <c r="F5" s="81">
        <f>RASHODI!C22</f>
        <v>0</v>
      </c>
      <c r="G5" s="81"/>
      <c r="H5" s="82"/>
      <c r="I5" s="82"/>
      <c r="J5" s="83"/>
    </row>
    <row r="6" spans="1:10" s="72" customFormat="1" ht="25.5" customHeight="1">
      <c r="A6" s="232" t="s">
        <v>150</v>
      </c>
      <c r="B6" s="84"/>
      <c r="C6" s="85"/>
      <c r="D6" s="85"/>
      <c r="E6" s="86"/>
      <c r="F6" s="87">
        <f>RASHODI!C21</f>
        <v>6048900</v>
      </c>
      <c r="G6" s="87"/>
      <c r="H6" s="88"/>
      <c r="I6" s="88"/>
      <c r="J6" s="89"/>
    </row>
    <row r="7" spans="1:10" s="72" customFormat="1" ht="31.5" customHeight="1">
      <c r="A7" s="232" t="s">
        <v>183</v>
      </c>
      <c r="B7" s="84"/>
      <c r="C7" s="85"/>
      <c r="D7" s="85"/>
      <c r="E7" s="86"/>
      <c r="F7" s="87"/>
      <c r="G7" s="87"/>
      <c r="H7" s="88"/>
      <c r="I7" s="88"/>
      <c r="J7" s="89"/>
    </row>
    <row r="8" spans="1:10" s="72" customFormat="1" ht="36" customHeight="1">
      <c r="A8" s="232" t="s">
        <v>151</v>
      </c>
      <c r="B8" s="84"/>
      <c r="C8" s="85"/>
      <c r="D8" s="85"/>
      <c r="E8" s="86"/>
      <c r="F8" s="87">
        <f>RASHODI!C14</f>
        <v>1279172</v>
      </c>
      <c r="G8" s="87"/>
      <c r="H8" s="88"/>
      <c r="I8" s="88"/>
      <c r="J8" s="89"/>
    </row>
    <row r="9" spans="1:10" s="72" customFormat="1" ht="36" customHeight="1">
      <c r="A9" s="232" t="s">
        <v>185</v>
      </c>
      <c r="B9" s="84"/>
      <c r="C9" s="85"/>
      <c r="D9" s="85"/>
      <c r="E9" s="87">
        <f>RASHODI!C24</f>
        <v>33500</v>
      </c>
      <c r="G9" s="87"/>
      <c r="H9" s="88"/>
      <c r="I9" s="88"/>
      <c r="J9" s="89"/>
    </row>
    <row r="10" spans="1:10" s="72" customFormat="1" ht="58.5" customHeight="1">
      <c r="A10" s="232" t="s">
        <v>122</v>
      </c>
      <c r="B10" s="84"/>
      <c r="C10" s="85"/>
      <c r="D10" s="87">
        <f>RASHODI!C7+RASHODI!C8</f>
        <v>487030</v>
      </c>
      <c r="E10" s="86"/>
      <c r="G10" s="87"/>
      <c r="H10" s="88"/>
      <c r="I10" s="88"/>
      <c r="J10" s="89"/>
    </row>
    <row r="11" spans="1:10" s="72" customFormat="1" ht="27.75" customHeight="1">
      <c r="A11" s="232" t="s">
        <v>125</v>
      </c>
      <c r="B11" s="84"/>
      <c r="C11" s="85"/>
      <c r="D11" s="85"/>
      <c r="E11" s="86"/>
      <c r="F11" s="87">
        <f>RASHODI!C15</f>
        <v>17000</v>
      </c>
      <c r="G11" s="87"/>
      <c r="H11" s="88"/>
      <c r="I11" s="88"/>
      <c r="J11" s="89"/>
    </row>
    <row r="12" spans="1:10" s="72" customFormat="1" ht="35.25" customHeight="1">
      <c r="A12" s="232" t="s">
        <v>101</v>
      </c>
      <c r="B12" s="84"/>
      <c r="C12" s="86">
        <f>RASHODI!C13</f>
        <v>40000</v>
      </c>
      <c r="D12" s="85"/>
      <c r="F12" s="87"/>
      <c r="G12" s="87"/>
      <c r="H12" s="88"/>
      <c r="I12" s="88"/>
      <c r="J12" s="89"/>
    </row>
    <row r="13" spans="1:10" s="72" customFormat="1" ht="43.5" customHeight="1">
      <c r="A13" s="232" t="s">
        <v>102</v>
      </c>
      <c r="B13" s="84"/>
      <c r="C13" s="85"/>
      <c r="D13" s="85"/>
      <c r="E13" s="86"/>
      <c r="F13" s="87"/>
      <c r="G13" s="87"/>
      <c r="H13" s="88">
        <f>RASHODI!C19</f>
        <v>0</v>
      </c>
      <c r="I13" s="88"/>
      <c r="J13" s="89"/>
    </row>
    <row r="14" spans="1:10" s="72" customFormat="1" ht="42" customHeight="1">
      <c r="A14" s="232" t="s">
        <v>123</v>
      </c>
      <c r="B14" s="84">
        <f>RASHODI!C163</f>
        <v>20000</v>
      </c>
      <c r="C14" s="85"/>
      <c r="D14" s="85"/>
      <c r="E14" s="86"/>
      <c r="F14" s="87"/>
      <c r="G14" s="87"/>
      <c r="H14" s="88"/>
      <c r="I14" s="88"/>
      <c r="J14" s="89"/>
    </row>
    <row r="15" spans="1:10" s="72" customFormat="1" ht="45" customHeight="1">
      <c r="A15" s="232" t="s">
        <v>103</v>
      </c>
      <c r="B15" s="84"/>
      <c r="C15" s="86">
        <f>RASHODI!C12</f>
        <v>6300</v>
      </c>
      <c r="D15" s="86"/>
      <c r="F15" s="87"/>
      <c r="G15" s="87"/>
      <c r="H15" s="88"/>
      <c r="I15" s="88"/>
      <c r="J15" s="89"/>
    </row>
    <row r="16" spans="1:10" s="72" customFormat="1" ht="31.5" customHeight="1">
      <c r="A16" s="232" t="s">
        <v>104</v>
      </c>
      <c r="B16" s="84"/>
      <c r="C16" s="84">
        <f>RASHODI!C19</f>
        <v>0</v>
      </c>
      <c r="D16" s="84"/>
      <c r="E16" s="86"/>
      <c r="F16" s="87"/>
      <c r="G16" s="87"/>
      <c r="H16" s="88"/>
      <c r="I16" s="88"/>
      <c r="J16" s="89"/>
    </row>
    <row r="17" spans="1:10" s="72" customFormat="1" ht="42.75" customHeight="1">
      <c r="A17" s="232" t="s">
        <v>105</v>
      </c>
      <c r="B17" s="85"/>
      <c r="C17" s="90"/>
      <c r="D17" s="90"/>
      <c r="E17" s="90"/>
      <c r="F17" s="90"/>
      <c r="G17" s="90">
        <f>RASHODI!C18</f>
        <v>10500</v>
      </c>
      <c r="H17" s="91"/>
      <c r="I17" s="91"/>
      <c r="J17" s="92"/>
    </row>
    <row r="18" spans="1:10" s="72" customFormat="1" ht="32.25" customHeight="1">
      <c r="A18" s="232" t="s">
        <v>106</v>
      </c>
      <c r="B18" s="85">
        <f>RASHODI!C9</f>
        <v>953945</v>
      </c>
      <c r="C18" s="90"/>
      <c r="D18" s="90"/>
      <c r="E18" s="90"/>
      <c r="F18" s="90"/>
      <c r="G18" s="90"/>
      <c r="H18" s="91"/>
      <c r="I18" s="91"/>
      <c r="J18" s="92"/>
    </row>
    <row r="19" spans="1:10" s="72" customFormat="1" ht="51">
      <c r="A19" s="232" t="s">
        <v>228</v>
      </c>
      <c r="B19" s="85">
        <f>RASHODI!C10</f>
        <v>290000</v>
      </c>
      <c r="C19" s="90"/>
      <c r="D19" s="90"/>
      <c r="E19" s="90"/>
      <c r="F19" s="90"/>
      <c r="G19" s="90"/>
      <c r="H19" s="91"/>
      <c r="I19" s="91"/>
      <c r="J19" s="92"/>
    </row>
    <row r="20" spans="1:10" s="72" customFormat="1" ht="39.75" customHeight="1">
      <c r="A20" s="232" t="s">
        <v>120</v>
      </c>
      <c r="B20" s="85"/>
      <c r="C20" s="90"/>
      <c r="D20" s="90"/>
      <c r="E20" s="90"/>
      <c r="F20" s="90">
        <f>RASHODI!C17</f>
        <v>60000</v>
      </c>
      <c r="G20" s="90"/>
      <c r="H20" s="91"/>
      <c r="I20" s="91"/>
      <c r="J20" s="92"/>
    </row>
    <row r="21" spans="1:10" s="72" customFormat="1" ht="34.5" customHeight="1">
      <c r="A21" s="232" t="s">
        <v>121</v>
      </c>
      <c r="B21" s="85"/>
      <c r="C21" s="90"/>
      <c r="D21" s="90"/>
      <c r="E21" s="90"/>
      <c r="F21" s="90">
        <f>RASHODI!C16</f>
        <v>60000</v>
      </c>
      <c r="G21" s="90"/>
      <c r="H21" s="91"/>
      <c r="I21" s="91"/>
      <c r="J21" s="92"/>
    </row>
    <row r="22" spans="1:10" s="72" customFormat="1" ht="34.5" customHeight="1">
      <c r="A22" s="434" t="s">
        <v>184</v>
      </c>
      <c r="B22" s="85"/>
      <c r="C22" s="85"/>
      <c r="D22" s="85"/>
      <c r="E22" s="85"/>
      <c r="F22" s="85"/>
      <c r="G22" s="85"/>
      <c r="H22" s="90">
        <f>RASHODI!C20</f>
        <v>912</v>
      </c>
      <c r="I22" s="90"/>
      <c r="J22" s="289"/>
    </row>
    <row r="23" spans="1:10" s="72" customFormat="1" ht="51">
      <c r="A23" s="435" t="s">
        <v>223</v>
      </c>
      <c r="B23" s="85"/>
      <c r="C23" s="85"/>
      <c r="D23" s="85"/>
      <c r="E23" s="85"/>
      <c r="F23" s="85"/>
      <c r="G23" s="85"/>
      <c r="H23" s="85"/>
      <c r="I23" s="85">
        <f>RASHODI!C23</f>
        <v>170000</v>
      </c>
      <c r="J23" s="433"/>
    </row>
    <row r="24" spans="1:10" s="72" customFormat="1" ht="38.25">
      <c r="A24" s="434" t="s">
        <v>224</v>
      </c>
      <c r="B24" s="85"/>
      <c r="C24" s="85"/>
      <c r="D24" s="85"/>
      <c r="E24" s="85"/>
      <c r="F24" s="85"/>
      <c r="G24" s="85"/>
      <c r="H24" s="85"/>
      <c r="I24" s="85">
        <f>RASHODI!C25</f>
        <v>1047.79</v>
      </c>
      <c r="J24" s="433"/>
    </row>
    <row r="25" spans="1:10" s="72" customFormat="1" ht="34.5" customHeight="1" thickBot="1">
      <c r="A25" s="270" t="s">
        <v>226</v>
      </c>
      <c r="B25" s="254"/>
      <c r="C25" s="254"/>
      <c r="D25" s="254"/>
      <c r="E25" s="254"/>
      <c r="F25" s="254"/>
      <c r="G25" s="254"/>
      <c r="H25" s="254"/>
      <c r="I25" s="254">
        <f>RASHODI!C26</f>
        <v>176612.08</v>
      </c>
      <c r="J25" s="253"/>
    </row>
    <row r="26" spans="1:10" s="72" customFormat="1" ht="27.75" customHeight="1" thickBot="1">
      <c r="A26" s="77" t="s">
        <v>93</v>
      </c>
      <c r="B26" s="93">
        <f aca="true" t="shared" si="0" ref="B26:J26">SUM(B5:B25)</f>
        <v>1263945</v>
      </c>
      <c r="C26" s="93">
        <f t="shared" si="0"/>
        <v>46300</v>
      </c>
      <c r="D26" s="93">
        <f>SUM(D5:D25)</f>
        <v>487030</v>
      </c>
      <c r="E26" s="93">
        <f t="shared" si="0"/>
        <v>33500</v>
      </c>
      <c r="F26" s="93">
        <f t="shared" si="0"/>
        <v>7465072</v>
      </c>
      <c r="G26" s="93">
        <f t="shared" si="0"/>
        <v>10500</v>
      </c>
      <c r="H26" s="93">
        <f t="shared" si="0"/>
        <v>912</v>
      </c>
      <c r="I26" s="93">
        <f t="shared" si="0"/>
        <v>347659.87</v>
      </c>
      <c r="J26" s="94">
        <f t="shared" si="0"/>
        <v>0</v>
      </c>
    </row>
    <row r="27" spans="1:10" s="72" customFormat="1" ht="28.5" customHeight="1" thickBot="1">
      <c r="A27" s="77" t="s">
        <v>156</v>
      </c>
      <c r="B27" s="492">
        <f>SUM(B26:J26)</f>
        <v>9654918.87</v>
      </c>
      <c r="C27" s="493"/>
      <c r="D27" s="493"/>
      <c r="E27" s="493"/>
      <c r="F27" s="493"/>
      <c r="G27" s="493"/>
      <c r="H27" s="493"/>
      <c r="I27" s="493"/>
      <c r="J27" s="494"/>
    </row>
    <row r="28" spans="3:6" ht="32.25" customHeight="1">
      <c r="C28" s="98"/>
      <c r="D28" s="98"/>
      <c r="E28" s="97"/>
      <c r="F28" s="99"/>
    </row>
    <row r="29" spans="1:10" ht="24" customHeight="1">
      <c r="A29" s="290"/>
      <c r="B29" s="291"/>
      <c r="C29" s="291"/>
      <c r="D29" s="291"/>
      <c r="E29" s="291"/>
      <c r="F29" s="291"/>
      <c r="G29" s="291"/>
      <c r="H29" s="291"/>
      <c r="I29" s="291"/>
      <c r="J29" s="292" t="s">
        <v>4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22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63" ht="28.5" customHeight="1"/>
    <row r="87" ht="11.25" customHeight="1"/>
    <row r="88" ht="24" customHeight="1"/>
    <row r="89" ht="15" customHeight="1"/>
    <row r="90" ht="11.25" customHeight="1"/>
    <row r="92" ht="13.5" customHeight="1"/>
    <row r="93" ht="12.75" customHeight="1"/>
    <row r="94" ht="12.75" customHeight="1"/>
    <row r="100" ht="19.5" customHeight="1"/>
    <row r="101" ht="15" customHeight="1"/>
    <row r="108" ht="22.5" customHeight="1"/>
    <row r="113" ht="13.5" customHeight="1"/>
    <row r="114" ht="13.5" customHeight="1"/>
    <row r="115" ht="13.5" customHeight="1"/>
    <row r="127" spans="1:10" s="100" customFormat="1" ht="18" customHeight="1">
      <c r="A127" s="96"/>
      <c r="B127" s="96"/>
      <c r="C127" s="96"/>
      <c r="D127" s="96"/>
      <c r="E127" s="101"/>
      <c r="F127" s="95"/>
      <c r="G127" s="95"/>
      <c r="H127" s="95"/>
      <c r="I127" s="95"/>
      <c r="J127" s="95"/>
    </row>
    <row r="128" ht="28.5" customHeight="1"/>
    <row r="132" ht="17.25" customHeight="1"/>
    <row r="133" ht="13.5" customHeight="1"/>
    <row r="139" ht="22.5" customHeight="1"/>
    <row r="140" ht="22.5" customHeight="1"/>
  </sheetData>
  <sheetProtection/>
  <mergeCells count="3">
    <mergeCell ref="A1:J1"/>
    <mergeCell ref="B3:J3"/>
    <mergeCell ref="B27:J2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F8" sqref="F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5.140625" style="1" bestFit="1" customWidth="1"/>
    <col min="7" max="16384" width="11.421875" style="1" customWidth="1"/>
  </cols>
  <sheetData>
    <row r="1" spans="1:6" ht="48" customHeight="1">
      <c r="A1" s="495"/>
      <c r="B1" s="495"/>
      <c r="C1" s="495"/>
      <c r="D1" s="495"/>
      <c r="E1" s="495"/>
      <c r="F1" s="495"/>
    </row>
    <row r="2" spans="1:6" s="3" customFormat="1" ht="26.25" customHeight="1">
      <c r="A2" s="495" t="s">
        <v>107</v>
      </c>
      <c r="B2" s="495"/>
      <c r="C2" s="495"/>
      <c r="D2" s="495"/>
      <c r="E2" s="495"/>
      <c r="F2" s="495"/>
    </row>
    <row r="3" spans="1:5" ht="9" customHeight="1">
      <c r="A3" s="4"/>
      <c r="B3" s="5"/>
      <c r="C3" s="5"/>
      <c r="D3" s="5"/>
      <c r="E3" s="5"/>
    </row>
    <row r="4" spans="1:6" ht="27.75" customHeight="1">
      <c r="A4" s="6"/>
      <c r="B4" s="7"/>
      <c r="C4" s="7"/>
      <c r="D4" s="8"/>
      <c r="E4" s="9"/>
      <c r="F4" s="10" t="s">
        <v>178</v>
      </c>
    </row>
    <row r="5" spans="1:6" ht="27.75" customHeight="1">
      <c r="A5" s="496" t="s">
        <v>108</v>
      </c>
      <c r="B5" s="497"/>
      <c r="C5" s="497"/>
      <c r="D5" s="497"/>
      <c r="E5" s="498"/>
      <c r="F5" s="12">
        <v>9654919</v>
      </c>
    </row>
    <row r="6" spans="1:6" ht="22.5" customHeight="1">
      <c r="A6" s="496" t="s">
        <v>109</v>
      </c>
      <c r="B6" s="497"/>
      <c r="C6" s="497"/>
      <c r="D6" s="497"/>
      <c r="E6" s="498"/>
      <c r="F6" s="12">
        <f>F5-F7</f>
        <v>9654007</v>
      </c>
    </row>
    <row r="7" spans="1:6" ht="22.5" customHeight="1">
      <c r="A7" s="499" t="s">
        <v>110</v>
      </c>
      <c r="B7" s="498"/>
      <c r="C7" s="498"/>
      <c r="D7" s="498"/>
      <c r="E7" s="498"/>
      <c r="F7" s="12">
        <v>912</v>
      </c>
    </row>
    <row r="8" spans="1:6" ht="22.5" customHeight="1">
      <c r="A8" s="14" t="s">
        <v>111</v>
      </c>
      <c r="B8" s="11"/>
      <c r="C8" s="11"/>
      <c r="D8" s="11"/>
      <c r="E8" s="11"/>
      <c r="F8" s="12">
        <v>9568104</v>
      </c>
    </row>
    <row r="9" spans="1:6" ht="22.5" customHeight="1">
      <c r="A9" s="500" t="s">
        <v>112</v>
      </c>
      <c r="B9" s="497"/>
      <c r="C9" s="497"/>
      <c r="D9" s="497"/>
      <c r="E9" s="501"/>
      <c r="F9" s="13">
        <f>F8-F10</f>
        <v>9511643</v>
      </c>
    </row>
    <row r="10" spans="1:6" ht="22.5" customHeight="1">
      <c r="A10" s="499" t="s">
        <v>113</v>
      </c>
      <c r="B10" s="498"/>
      <c r="C10" s="498"/>
      <c r="D10" s="498"/>
      <c r="E10" s="498"/>
      <c r="F10" s="13">
        <v>56461</v>
      </c>
    </row>
    <row r="11" spans="1:6" ht="22.5" customHeight="1">
      <c r="A11" s="500" t="s">
        <v>114</v>
      </c>
      <c r="B11" s="497"/>
      <c r="C11" s="497"/>
      <c r="D11" s="497"/>
      <c r="E11" s="497"/>
      <c r="F11" s="13">
        <f>+F5-F8</f>
        <v>86815</v>
      </c>
    </row>
    <row r="12" spans="1:6" ht="25.5" customHeight="1">
      <c r="A12" s="495"/>
      <c r="B12" s="502"/>
      <c r="C12" s="502"/>
      <c r="D12" s="502"/>
      <c r="E12" s="502"/>
      <c r="F12" s="503"/>
    </row>
    <row r="13" spans="1:6" ht="27.75" customHeight="1">
      <c r="A13" s="6"/>
      <c r="B13" s="7"/>
      <c r="C13" s="7"/>
      <c r="D13" s="8"/>
      <c r="E13" s="9"/>
      <c r="F13" s="10" t="s">
        <v>195</v>
      </c>
    </row>
    <row r="14" spans="1:6" ht="22.5" customHeight="1">
      <c r="A14" s="504" t="s">
        <v>115</v>
      </c>
      <c r="B14" s="505"/>
      <c r="C14" s="505"/>
      <c r="D14" s="505"/>
      <c r="E14" s="506"/>
      <c r="F14" s="12">
        <v>0</v>
      </c>
    </row>
    <row r="15" spans="1:6" s="2" customFormat="1" ht="25.5" customHeight="1">
      <c r="A15" s="507"/>
      <c r="B15" s="502"/>
      <c r="C15" s="502"/>
      <c r="D15" s="502"/>
      <c r="E15" s="502"/>
      <c r="F15" s="503"/>
    </row>
    <row r="16" spans="1:6" s="2" customFormat="1" ht="27.75" customHeight="1">
      <c r="A16" s="6"/>
      <c r="B16" s="7"/>
      <c r="C16" s="7"/>
      <c r="D16" s="8"/>
      <c r="E16" s="9"/>
      <c r="F16" s="10" t="s">
        <v>178</v>
      </c>
    </row>
    <row r="17" spans="1:6" s="2" customFormat="1" ht="22.5" customHeight="1">
      <c r="A17" s="496" t="s">
        <v>116</v>
      </c>
      <c r="B17" s="497"/>
      <c r="C17" s="497"/>
      <c r="D17" s="497"/>
      <c r="E17" s="497"/>
      <c r="F17" s="12"/>
    </row>
    <row r="18" spans="1:6" s="2" customFormat="1" ht="31.5" customHeight="1">
      <c r="A18" s="496" t="s">
        <v>117</v>
      </c>
      <c r="B18" s="497"/>
      <c r="C18" s="497"/>
      <c r="D18" s="497"/>
      <c r="E18" s="497"/>
      <c r="F18" s="12"/>
    </row>
    <row r="19" spans="1:6" s="2" customFormat="1" ht="22.5" customHeight="1">
      <c r="A19" s="500" t="s">
        <v>118</v>
      </c>
      <c r="B19" s="497"/>
      <c r="C19" s="497"/>
      <c r="D19" s="497"/>
      <c r="E19" s="497"/>
      <c r="F19" s="12"/>
    </row>
    <row r="20" spans="1:6" s="2" customFormat="1" ht="15" customHeight="1">
      <c r="A20" s="16"/>
      <c r="B20" s="17"/>
      <c r="C20" s="15"/>
      <c r="D20" s="18"/>
      <c r="E20" s="17"/>
      <c r="F20" s="19"/>
    </row>
    <row r="21" spans="1:6" s="2" customFormat="1" ht="22.5" customHeight="1">
      <c r="A21" s="500" t="s">
        <v>119</v>
      </c>
      <c r="B21" s="497"/>
      <c r="C21" s="497"/>
      <c r="D21" s="497"/>
      <c r="E21" s="497"/>
      <c r="F21" s="12">
        <f>SUM(F11,F14,F19)</f>
        <v>86815</v>
      </c>
    </row>
    <row r="22" spans="1:5" s="2" customFormat="1" ht="18" customHeight="1">
      <c r="A22" s="20"/>
      <c r="B22" s="5"/>
      <c r="C22" s="5"/>
      <c r="D22" s="5"/>
      <c r="E22" s="5"/>
    </row>
  </sheetData>
  <sheetProtection/>
  <mergeCells count="15">
    <mergeCell ref="A18:E18"/>
    <mergeCell ref="A19:E19"/>
    <mergeCell ref="A21:E21"/>
    <mergeCell ref="A10:E10"/>
    <mergeCell ref="A11:E11"/>
    <mergeCell ref="A12:F12"/>
    <mergeCell ref="A14:E14"/>
    <mergeCell ref="A15:F15"/>
    <mergeCell ref="A17:E17"/>
    <mergeCell ref="A1:F1"/>
    <mergeCell ref="A2:F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PageLayoutView="0" workbookViewId="0" topLeftCell="A79">
      <selection activeCell="F99" sqref="F99"/>
    </sheetView>
  </sheetViews>
  <sheetFormatPr defaultColWidth="9.140625" defaultRowHeight="12.75"/>
  <cols>
    <col min="1" max="1" width="14.8515625" style="0" customWidth="1"/>
    <col min="2" max="2" width="45.57421875" style="0" bestFit="1" customWidth="1"/>
    <col min="3" max="3" width="15.7109375" style="0" customWidth="1"/>
    <col min="4" max="4" width="15.421875" style="0" bestFit="1" customWidth="1"/>
    <col min="5" max="6" width="11.7109375" style="0" bestFit="1" customWidth="1"/>
    <col min="7" max="7" width="11.28125" style="0" customWidth="1"/>
    <col min="8" max="8" width="11.140625" style="0" customWidth="1"/>
    <col min="9" max="9" width="9.7109375" style="0" customWidth="1"/>
  </cols>
  <sheetData>
    <row r="1" ht="12.75">
      <c r="A1" t="s">
        <v>157</v>
      </c>
    </row>
    <row r="3" spans="1:4" ht="14.25">
      <c r="A3" s="537" t="s">
        <v>161</v>
      </c>
      <c r="B3" s="537"/>
      <c r="C3" s="537"/>
      <c r="D3" s="537"/>
    </row>
    <row r="4" spans="1:4" ht="37.5" customHeight="1">
      <c r="A4" s="313" t="s">
        <v>2</v>
      </c>
      <c r="B4" s="313" t="s">
        <v>3</v>
      </c>
      <c r="C4" s="313" t="s">
        <v>158</v>
      </c>
      <c r="D4" s="313" t="s">
        <v>203</v>
      </c>
    </row>
    <row r="5" spans="1:4" ht="14.25">
      <c r="A5" s="314">
        <v>31</v>
      </c>
      <c r="B5" s="315" t="s">
        <v>46</v>
      </c>
      <c r="C5" s="316">
        <f>C6+C8+C10</f>
        <v>328400</v>
      </c>
      <c r="D5" s="316">
        <f>D6+D8+D10</f>
        <v>323650</v>
      </c>
    </row>
    <row r="6" spans="1:4" ht="14.25">
      <c r="A6" s="317">
        <v>311</v>
      </c>
      <c r="B6" s="318" t="s">
        <v>36</v>
      </c>
      <c r="C6" s="319">
        <f>C7</f>
        <v>276200</v>
      </c>
      <c r="D6" s="319">
        <f>D7</f>
        <v>269038</v>
      </c>
    </row>
    <row r="7" spans="1:4" ht="15">
      <c r="A7" s="320">
        <v>3111</v>
      </c>
      <c r="B7" s="321" t="s">
        <v>6</v>
      </c>
      <c r="C7" s="322">
        <v>276200</v>
      </c>
      <c r="D7" s="323">
        <v>269038</v>
      </c>
    </row>
    <row r="8" spans="1:4" ht="14.25">
      <c r="A8" s="317">
        <v>312</v>
      </c>
      <c r="B8" s="318" t="s">
        <v>7</v>
      </c>
      <c r="C8" s="319">
        <f>C9</f>
        <v>6600</v>
      </c>
      <c r="D8" s="324">
        <v>9512</v>
      </c>
    </row>
    <row r="9" spans="1:4" ht="15">
      <c r="A9" s="320">
        <v>3121</v>
      </c>
      <c r="B9" s="321" t="s">
        <v>7</v>
      </c>
      <c r="C9" s="322">
        <v>6600</v>
      </c>
      <c r="D9" s="323">
        <v>9512</v>
      </c>
    </row>
    <row r="10" spans="1:4" ht="14.25">
      <c r="A10" s="317">
        <v>313</v>
      </c>
      <c r="B10" s="318" t="s">
        <v>37</v>
      </c>
      <c r="C10" s="319">
        <f>SUM(C11:C12)</f>
        <v>45600</v>
      </c>
      <c r="D10" s="324">
        <v>45100</v>
      </c>
    </row>
    <row r="11" spans="1:4" ht="15">
      <c r="A11" s="320">
        <v>3132</v>
      </c>
      <c r="B11" s="321" t="s">
        <v>27</v>
      </c>
      <c r="C11" s="322">
        <v>45600</v>
      </c>
      <c r="D11" s="323">
        <v>45100</v>
      </c>
    </row>
    <row r="12" spans="1:4" ht="15">
      <c r="A12" s="325">
        <v>3133</v>
      </c>
      <c r="B12" s="326" t="s">
        <v>44</v>
      </c>
      <c r="C12" s="327">
        <f>D12+E12+F12+G12+H12+J12</f>
        <v>0</v>
      </c>
      <c r="D12" s="328">
        <v>0</v>
      </c>
    </row>
    <row r="13" spans="1:4" ht="14.25">
      <c r="A13" s="314">
        <v>32</v>
      </c>
      <c r="B13" s="315" t="s">
        <v>38</v>
      </c>
      <c r="C13" s="316">
        <f>C14</f>
        <v>2250</v>
      </c>
      <c r="D13" s="316">
        <f>D14</f>
        <v>7000</v>
      </c>
    </row>
    <row r="14" spans="1:4" ht="14.25">
      <c r="A14" s="314">
        <v>321</v>
      </c>
      <c r="B14" s="315" t="s">
        <v>39</v>
      </c>
      <c r="C14" s="316">
        <f>C15</f>
        <v>2250</v>
      </c>
      <c r="D14" s="316">
        <v>7000</v>
      </c>
    </row>
    <row r="15" spans="1:4" ht="15">
      <c r="A15" s="325">
        <v>3212</v>
      </c>
      <c r="B15" s="326" t="s">
        <v>61</v>
      </c>
      <c r="C15" s="327">
        <v>2250</v>
      </c>
      <c r="D15" s="329">
        <v>7000</v>
      </c>
    </row>
    <row r="16" spans="1:4" ht="15">
      <c r="A16" s="421"/>
      <c r="B16" s="326" t="s">
        <v>214</v>
      </c>
      <c r="C16" s="327">
        <f>C5+C13</f>
        <v>330650</v>
      </c>
      <c r="D16" s="327">
        <f>D5+D13</f>
        <v>330650</v>
      </c>
    </row>
    <row r="18" spans="1:7" ht="26.25" customHeight="1">
      <c r="A18" s="539" t="s">
        <v>215</v>
      </c>
      <c r="B18" s="540"/>
      <c r="C18" s="540"/>
      <c r="D18" s="540"/>
      <c r="E18" s="540"/>
      <c r="F18" s="540"/>
      <c r="G18" s="541"/>
    </row>
    <row r="20" spans="1:4" ht="15.75" thickBot="1">
      <c r="A20" s="330" t="s">
        <v>162</v>
      </c>
      <c r="B20" s="330"/>
      <c r="C20" s="331"/>
      <c r="D20" s="332"/>
    </row>
    <row r="21" spans="1:14" ht="72" thickBot="1">
      <c r="A21" s="333" t="s">
        <v>29</v>
      </c>
      <c r="B21" s="334" t="s">
        <v>3</v>
      </c>
      <c r="C21" s="335" t="s">
        <v>204</v>
      </c>
      <c r="D21" s="335" t="s">
        <v>164</v>
      </c>
      <c r="E21" s="335" t="s">
        <v>204</v>
      </c>
      <c r="F21" s="371" t="s">
        <v>165</v>
      </c>
      <c r="G21" s="335" t="s">
        <v>204</v>
      </c>
      <c r="H21" s="371" t="s">
        <v>167</v>
      </c>
      <c r="I21" s="335" t="s">
        <v>204</v>
      </c>
      <c r="J21" s="371" t="s">
        <v>168</v>
      </c>
      <c r="K21" s="335" t="s">
        <v>204</v>
      </c>
      <c r="L21" s="371" t="s">
        <v>170</v>
      </c>
      <c r="M21" s="371" t="s">
        <v>171</v>
      </c>
      <c r="N21" s="371" t="s">
        <v>171</v>
      </c>
    </row>
    <row r="22" spans="1:14" ht="14.25">
      <c r="A22" s="336">
        <v>31</v>
      </c>
      <c r="B22" s="337" t="s">
        <v>46</v>
      </c>
      <c r="C22" s="338">
        <v>0</v>
      </c>
      <c r="D22" s="339">
        <f aca="true" t="shared" si="0" ref="D22:J22">D23+D25+D27</f>
        <v>0</v>
      </c>
      <c r="E22" s="372">
        <f t="shared" si="0"/>
        <v>103510</v>
      </c>
      <c r="F22" s="372">
        <f t="shared" si="0"/>
        <v>104442</v>
      </c>
      <c r="G22" s="372">
        <f t="shared" si="0"/>
        <v>0</v>
      </c>
      <c r="H22" s="372">
        <f t="shared" si="0"/>
        <v>0</v>
      </c>
      <c r="I22" s="372">
        <f t="shared" si="0"/>
        <v>0</v>
      </c>
      <c r="J22" s="372">
        <f t="shared" si="0"/>
        <v>0</v>
      </c>
      <c r="K22" s="372">
        <f>K23+K25+K27</f>
        <v>0</v>
      </c>
      <c r="L22" s="372">
        <f>L23+L25+L27</f>
        <v>0</v>
      </c>
      <c r="M22" s="372">
        <f>M23+M25+M27</f>
        <v>0</v>
      </c>
      <c r="N22" s="372">
        <f>N23+N25+N27</f>
        <v>0</v>
      </c>
    </row>
    <row r="23" spans="1:14" ht="14.25">
      <c r="A23" s="340">
        <v>311</v>
      </c>
      <c r="B23" s="341" t="s">
        <v>36</v>
      </c>
      <c r="C23" s="342">
        <v>0</v>
      </c>
      <c r="D23" s="342">
        <f aca="true" t="shared" si="1" ref="D23:N23">D24</f>
        <v>0</v>
      </c>
      <c r="E23" s="373">
        <f t="shared" si="1"/>
        <v>88250</v>
      </c>
      <c r="F23" s="373">
        <f t="shared" si="1"/>
        <v>89890</v>
      </c>
      <c r="G23" s="373">
        <f t="shared" si="1"/>
        <v>0</v>
      </c>
      <c r="H23" s="373">
        <f t="shared" si="1"/>
        <v>0</v>
      </c>
      <c r="I23" s="373">
        <f t="shared" si="1"/>
        <v>0</v>
      </c>
      <c r="J23" s="373">
        <f t="shared" si="1"/>
        <v>0</v>
      </c>
      <c r="K23" s="373">
        <f t="shared" si="1"/>
        <v>0</v>
      </c>
      <c r="L23" s="373">
        <f t="shared" si="1"/>
        <v>0</v>
      </c>
      <c r="M23" s="373">
        <f t="shared" si="1"/>
        <v>0</v>
      </c>
      <c r="N23" s="373">
        <f t="shared" si="1"/>
        <v>0</v>
      </c>
    </row>
    <row r="24" spans="1:14" ht="15">
      <c r="A24" s="343">
        <v>3111</v>
      </c>
      <c r="B24" s="344" t="s">
        <v>6</v>
      </c>
      <c r="C24" s="345">
        <v>0</v>
      </c>
      <c r="D24" s="345">
        <v>0</v>
      </c>
      <c r="E24" s="374">
        <v>88250</v>
      </c>
      <c r="F24" s="374">
        <v>89890</v>
      </c>
      <c r="G24" s="376">
        <v>0</v>
      </c>
      <c r="H24" s="376">
        <v>0</v>
      </c>
      <c r="I24" s="391">
        <v>0</v>
      </c>
      <c r="J24" s="391">
        <v>0</v>
      </c>
      <c r="K24" s="376">
        <v>0</v>
      </c>
      <c r="L24" s="376">
        <v>0</v>
      </c>
      <c r="M24" s="376">
        <v>0</v>
      </c>
      <c r="N24" s="376">
        <v>0</v>
      </c>
    </row>
    <row r="25" spans="1:14" ht="14.25">
      <c r="A25" s="340">
        <v>312</v>
      </c>
      <c r="B25" s="341" t="s">
        <v>7</v>
      </c>
      <c r="C25" s="342">
        <v>0</v>
      </c>
      <c r="D25" s="347">
        <f aca="true" t="shared" si="2" ref="D25:N25">SUM(D26)</f>
        <v>0</v>
      </c>
      <c r="E25" s="375">
        <f t="shared" si="2"/>
        <v>0</v>
      </c>
      <c r="F25" s="375">
        <f t="shared" si="2"/>
        <v>0</v>
      </c>
      <c r="G25" s="375">
        <f t="shared" si="2"/>
        <v>0</v>
      </c>
      <c r="H25" s="375">
        <f t="shared" si="2"/>
        <v>0</v>
      </c>
      <c r="I25" s="375">
        <f t="shared" si="2"/>
        <v>0</v>
      </c>
      <c r="J25" s="375">
        <f t="shared" si="2"/>
        <v>0</v>
      </c>
      <c r="K25" s="375">
        <f t="shared" si="2"/>
        <v>0</v>
      </c>
      <c r="L25" s="375">
        <f t="shared" si="2"/>
        <v>0</v>
      </c>
      <c r="M25" s="375">
        <f t="shared" si="2"/>
        <v>0</v>
      </c>
      <c r="N25" s="375">
        <f t="shared" si="2"/>
        <v>0</v>
      </c>
    </row>
    <row r="26" spans="1:14" ht="15">
      <c r="A26" s="348">
        <v>3121</v>
      </c>
      <c r="B26" s="349" t="s">
        <v>7</v>
      </c>
      <c r="C26" s="345">
        <v>0</v>
      </c>
      <c r="D26" s="345">
        <v>0</v>
      </c>
      <c r="E26" s="376">
        <v>0</v>
      </c>
      <c r="F26" s="376">
        <v>0</v>
      </c>
      <c r="G26" s="376">
        <v>0</v>
      </c>
      <c r="H26" s="376">
        <v>0</v>
      </c>
      <c r="I26" s="376"/>
      <c r="J26" s="376"/>
      <c r="K26" s="376">
        <v>0</v>
      </c>
      <c r="L26" s="376">
        <v>0</v>
      </c>
      <c r="M26" s="376">
        <v>0</v>
      </c>
      <c r="N26" s="376">
        <v>0</v>
      </c>
    </row>
    <row r="27" spans="1:14" ht="14.25">
      <c r="A27" s="350">
        <v>313</v>
      </c>
      <c r="B27" s="351" t="s">
        <v>37</v>
      </c>
      <c r="C27" s="342">
        <v>0</v>
      </c>
      <c r="D27" s="352">
        <f aca="true" t="shared" si="3" ref="D27:N27">D28+D29</f>
        <v>0</v>
      </c>
      <c r="E27" s="377">
        <f t="shared" si="3"/>
        <v>15260</v>
      </c>
      <c r="F27" s="377">
        <f t="shared" si="3"/>
        <v>14552</v>
      </c>
      <c r="G27" s="377">
        <f t="shared" si="3"/>
        <v>0</v>
      </c>
      <c r="H27" s="377">
        <f t="shared" si="3"/>
        <v>0</v>
      </c>
      <c r="I27" s="377">
        <f t="shared" si="3"/>
        <v>0</v>
      </c>
      <c r="J27" s="377">
        <f t="shared" si="3"/>
        <v>0</v>
      </c>
      <c r="K27" s="377">
        <f t="shared" si="3"/>
        <v>0</v>
      </c>
      <c r="L27" s="377">
        <f t="shared" si="3"/>
        <v>0</v>
      </c>
      <c r="M27" s="377">
        <f t="shared" si="3"/>
        <v>0</v>
      </c>
      <c r="N27" s="377">
        <f t="shared" si="3"/>
        <v>0</v>
      </c>
    </row>
    <row r="28" spans="1:14" ht="15">
      <c r="A28" s="343">
        <v>3132</v>
      </c>
      <c r="B28" s="344" t="s">
        <v>13</v>
      </c>
      <c r="C28" s="345">
        <v>0</v>
      </c>
      <c r="D28" s="345">
        <v>0</v>
      </c>
      <c r="E28" s="374">
        <v>13900</v>
      </c>
      <c r="F28" s="374">
        <v>13070</v>
      </c>
      <c r="G28" s="376">
        <v>0</v>
      </c>
      <c r="H28" s="376">
        <v>0</v>
      </c>
      <c r="I28" s="391">
        <v>0</v>
      </c>
      <c r="J28" s="391">
        <v>0</v>
      </c>
      <c r="K28" s="376">
        <v>0</v>
      </c>
      <c r="L28" s="376">
        <v>0</v>
      </c>
      <c r="M28" s="376">
        <v>0</v>
      </c>
      <c r="N28" s="376">
        <v>0</v>
      </c>
    </row>
    <row r="29" spans="1:14" ht="15">
      <c r="A29" s="348">
        <v>3133</v>
      </c>
      <c r="B29" s="349" t="s">
        <v>47</v>
      </c>
      <c r="C29" s="345">
        <v>0</v>
      </c>
      <c r="D29" s="353">
        <v>0</v>
      </c>
      <c r="E29" s="378">
        <v>1360</v>
      </c>
      <c r="F29" s="378">
        <v>1482</v>
      </c>
      <c r="G29" s="380">
        <v>0</v>
      </c>
      <c r="H29" s="380">
        <v>0</v>
      </c>
      <c r="I29" s="380">
        <v>0</v>
      </c>
      <c r="J29" s="380">
        <v>0</v>
      </c>
      <c r="K29" s="376">
        <v>0</v>
      </c>
      <c r="L29" s="376">
        <v>0</v>
      </c>
      <c r="M29" s="376">
        <v>0</v>
      </c>
      <c r="N29" s="376">
        <v>0</v>
      </c>
    </row>
    <row r="30" spans="1:14" ht="14.25">
      <c r="A30" s="340">
        <v>32</v>
      </c>
      <c r="B30" s="354" t="s">
        <v>38</v>
      </c>
      <c r="C30" s="342">
        <f>C31+C36+C43+C55</f>
        <v>40000</v>
      </c>
      <c r="D30" s="355">
        <f>D31+D36+D43+D55</f>
        <v>40000</v>
      </c>
      <c r="E30" s="379">
        <f aca="true" t="shared" si="4" ref="E30:N30">E31+E36+E43+E51+E55</f>
        <v>982450</v>
      </c>
      <c r="F30" s="379">
        <f t="shared" si="4"/>
        <v>1084827</v>
      </c>
      <c r="G30" s="379">
        <f t="shared" si="4"/>
        <v>56500</v>
      </c>
      <c r="H30" s="379">
        <f t="shared" si="4"/>
        <v>59451</v>
      </c>
      <c r="I30" s="379">
        <f t="shared" si="4"/>
        <v>50000</v>
      </c>
      <c r="J30" s="379">
        <f t="shared" si="4"/>
        <v>58000</v>
      </c>
      <c r="K30" s="379">
        <f t="shared" si="4"/>
        <v>160000</v>
      </c>
      <c r="L30" s="379">
        <f t="shared" si="4"/>
        <v>160000</v>
      </c>
      <c r="M30" s="379">
        <f t="shared" si="4"/>
        <v>21000</v>
      </c>
      <c r="N30" s="379">
        <f t="shared" si="4"/>
        <v>33500</v>
      </c>
    </row>
    <row r="31" spans="1:14" ht="14.25">
      <c r="A31" s="340">
        <v>321</v>
      </c>
      <c r="B31" s="354" t="s">
        <v>39</v>
      </c>
      <c r="C31" s="342">
        <f>SUM(C32:C35)</f>
        <v>10000</v>
      </c>
      <c r="D31" s="342">
        <f>SUM(D32:D35)</f>
        <v>9800</v>
      </c>
      <c r="E31" s="373">
        <f aca="true" t="shared" si="5" ref="E31:N31">E32+E33+E34+E35</f>
        <v>29000</v>
      </c>
      <c r="F31" s="373">
        <f t="shared" si="5"/>
        <v>29000</v>
      </c>
      <c r="G31" s="373">
        <f t="shared" si="5"/>
        <v>0</v>
      </c>
      <c r="H31" s="373">
        <f t="shared" si="5"/>
        <v>0</v>
      </c>
      <c r="I31" s="373">
        <f t="shared" si="5"/>
        <v>0</v>
      </c>
      <c r="J31" s="373">
        <f t="shared" si="5"/>
        <v>0</v>
      </c>
      <c r="K31" s="373">
        <f t="shared" si="5"/>
        <v>80000</v>
      </c>
      <c r="L31" s="373">
        <f t="shared" si="5"/>
        <v>85000</v>
      </c>
      <c r="M31" s="373">
        <f t="shared" si="5"/>
        <v>19000</v>
      </c>
      <c r="N31" s="373">
        <f t="shared" si="5"/>
        <v>31500</v>
      </c>
    </row>
    <row r="32" spans="1:14" ht="15">
      <c r="A32" s="348">
        <v>3212</v>
      </c>
      <c r="B32" s="349" t="s">
        <v>61</v>
      </c>
      <c r="C32" s="345">
        <v>0</v>
      </c>
      <c r="D32" s="345">
        <v>0</v>
      </c>
      <c r="E32" s="376">
        <v>0</v>
      </c>
      <c r="F32" s="376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373">
        <v>0</v>
      </c>
      <c r="M32" s="376">
        <v>0</v>
      </c>
      <c r="N32" s="376">
        <v>0</v>
      </c>
    </row>
    <row r="33" spans="1:14" ht="15">
      <c r="A33" s="343">
        <v>3211</v>
      </c>
      <c r="B33" s="356" t="s">
        <v>8</v>
      </c>
      <c r="C33" s="357">
        <v>6000</v>
      </c>
      <c r="D33" s="359">
        <v>7500</v>
      </c>
      <c r="E33" s="380">
        <v>15000</v>
      </c>
      <c r="F33" s="380">
        <v>15000</v>
      </c>
      <c r="G33" s="380">
        <v>0</v>
      </c>
      <c r="H33" s="380">
        <v>0</v>
      </c>
      <c r="I33" s="392">
        <v>0</v>
      </c>
      <c r="J33" s="392">
        <v>0</v>
      </c>
      <c r="K33" s="374">
        <v>76500</v>
      </c>
      <c r="L33" s="374">
        <v>81500</v>
      </c>
      <c r="M33" s="374">
        <v>17500</v>
      </c>
      <c r="N33" s="374">
        <v>30000</v>
      </c>
    </row>
    <row r="34" spans="1:14" ht="15">
      <c r="A34" s="348">
        <v>3213</v>
      </c>
      <c r="B34" s="349" t="s">
        <v>48</v>
      </c>
      <c r="C34" s="345">
        <v>4000</v>
      </c>
      <c r="D34" s="359">
        <v>2300</v>
      </c>
      <c r="E34" s="380">
        <v>12000</v>
      </c>
      <c r="F34" s="380">
        <v>12000</v>
      </c>
      <c r="G34" s="380">
        <v>0</v>
      </c>
      <c r="H34" s="380">
        <v>0</v>
      </c>
      <c r="I34" s="392">
        <v>0</v>
      </c>
      <c r="J34" s="392">
        <v>0</v>
      </c>
      <c r="K34" s="376">
        <v>2000</v>
      </c>
      <c r="L34" s="376">
        <v>2000</v>
      </c>
      <c r="M34" s="376">
        <v>1000</v>
      </c>
      <c r="N34" s="376">
        <v>1000</v>
      </c>
    </row>
    <row r="35" spans="1:14" ht="15">
      <c r="A35" s="348">
        <v>3214</v>
      </c>
      <c r="B35" s="349" t="s">
        <v>85</v>
      </c>
      <c r="C35" s="357">
        <v>0</v>
      </c>
      <c r="D35" s="353">
        <v>0</v>
      </c>
      <c r="E35" s="380">
        <v>2000</v>
      </c>
      <c r="F35" s="380">
        <v>2000</v>
      </c>
      <c r="G35" s="380">
        <v>0</v>
      </c>
      <c r="H35" s="380">
        <v>0</v>
      </c>
      <c r="I35" s="380">
        <v>0</v>
      </c>
      <c r="J35" s="380">
        <v>0</v>
      </c>
      <c r="K35" s="376">
        <v>1500</v>
      </c>
      <c r="L35" s="376">
        <v>1500</v>
      </c>
      <c r="M35" s="376">
        <v>500</v>
      </c>
      <c r="N35" s="376">
        <v>500</v>
      </c>
    </row>
    <row r="36" spans="1:14" ht="14.25">
      <c r="A36" s="340">
        <v>322</v>
      </c>
      <c r="B36" s="360" t="s">
        <v>49</v>
      </c>
      <c r="C36" s="342">
        <f>SUM(C37:C42)</f>
        <v>19500</v>
      </c>
      <c r="D36" s="342">
        <f>SUM(D37:D42)</f>
        <v>21500</v>
      </c>
      <c r="E36" s="373">
        <f aca="true" t="shared" si="6" ref="E36:N36">SUM(E37:E42)</f>
        <v>61000</v>
      </c>
      <c r="F36" s="373">
        <f t="shared" si="6"/>
        <v>61000</v>
      </c>
      <c r="G36" s="373">
        <f t="shared" si="6"/>
        <v>15000</v>
      </c>
      <c r="H36" s="373">
        <f t="shared" si="6"/>
        <v>15000</v>
      </c>
      <c r="I36" s="373">
        <f t="shared" si="6"/>
        <v>12000</v>
      </c>
      <c r="J36" s="373">
        <f t="shared" si="6"/>
        <v>12000</v>
      </c>
      <c r="K36" s="373">
        <f t="shared" si="6"/>
        <v>25000</v>
      </c>
      <c r="L36" s="373">
        <f t="shared" si="6"/>
        <v>20000</v>
      </c>
      <c r="M36" s="373">
        <f t="shared" si="6"/>
        <v>1000</v>
      </c>
      <c r="N36" s="373">
        <f t="shared" si="6"/>
        <v>1000</v>
      </c>
    </row>
    <row r="37" spans="1:14" ht="15">
      <c r="A37" s="343">
        <v>3221</v>
      </c>
      <c r="B37" s="344" t="s">
        <v>14</v>
      </c>
      <c r="C37" s="345">
        <v>5000</v>
      </c>
      <c r="D37" s="345">
        <v>5000</v>
      </c>
      <c r="E37" s="374">
        <v>5000</v>
      </c>
      <c r="F37" s="374">
        <v>10000</v>
      </c>
      <c r="G37" s="376">
        <v>2000</v>
      </c>
      <c r="H37" s="376">
        <v>2000</v>
      </c>
      <c r="I37" s="392">
        <v>1000</v>
      </c>
      <c r="J37" s="392">
        <v>1000</v>
      </c>
      <c r="K37" s="376">
        <v>10000</v>
      </c>
      <c r="L37" s="376">
        <v>10000</v>
      </c>
      <c r="M37" s="376">
        <v>1000</v>
      </c>
      <c r="N37" s="376">
        <v>1000</v>
      </c>
    </row>
    <row r="38" spans="1:14" ht="15">
      <c r="A38" s="343">
        <v>3222</v>
      </c>
      <c r="B38" s="344" t="s">
        <v>26</v>
      </c>
      <c r="C38" s="357">
        <v>5000</v>
      </c>
      <c r="D38" s="361">
        <v>7000</v>
      </c>
      <c r="E38" s="374">
        <v>20000</v>
      </c>
      <c r="F38" s="374">
        <v>15000</v>
      </c>
      <c r="G38" s="381">
        <v>10000</v>
      </c>
      <c r="H38" s="381">
        <v>10000</v>
      </c>
      <c r="I38" s="383">
        <v>9000</v>
      </c>
      <c r="J38" s="383">
        <v>9000</v>
      </c>
      <c r="K38" s="374">
        <v>10000</v>
      </c>
      <c r="L38" s="374">
        <v>5000</v>
      </c>
      <c r="M38" s="376">
        <v>0</v>
      </c>
      <c r="N38" s="376">
        <v>0</v>
      </c>
    </row>
    <row r="39" spans="1:14" ht="15">
      <c r="A39" s="348">
        <v>3223</v>
      </c>
      <c r="B39" s="349" t="s">
        <v>9</v>
      </c>
      <c r="C39" s="345">
        <v>5000</v>
      </c>
      <c r="D39" s="345">
        <v>5000</v>
      </c>
      <c r="E39" s="381">
        <v>20000</v>
      </c>
      <c r="F39" s="381">
        <v>20000</v>
      </c>
      <c r="G39" s="376">
        <v>0</v>
      </c>
      <c r="H39" s="376">
        <v>0</v>
      </c>
      <c r="I39" s="380">
        <v>0</v>
      </c>
      <c r="J39" s="380">
        <v>0</v>
      </c>
      <c r="K39" s="376">
        <v>0</v>
      </c>
      <c r="L39" s="376">
        <v>0</v>
      </c>
      <c r="M39" s="376">
        <v>0</v>
      </c>
      <c r="N39" s="376">
        <v>0</v>
      </c>
    </row>
    <row r="40" spans="1:14" ht="15">
      <c r="A40" s="348">
        <v>3224</v>
      </c>
      <c r="B40" s="349" t="s">
        <v>50</v>
      </c>
      <c r="C40" s="345">
        <v>1000</v>
      </c>
      <c r="D40" s="345">
        <v>1000</v>
      </c>
      <c r="E40" s="376">
        <v>5000</v>
      </c>
      <c r="F40" s="376">
        <v>5000</v>
      </c>
      <c r="G40" s="376">
        <v>1000</v>
      </c>
      <c r="H40" s="376">
        <v>1000</v>
      </c>
      <c r="I40" s="380">
        <v>1000</v>
      </c>
      <c r="J40" s="380">
        <v>1000</v>
      </c>
      <c r="K40" s="376">
        <v>0</v>
      </c>
      <c r="L40" s="376">
        <v>0</v>
      </c>
      <c r="M40" s="376">
        <v>0</v>
      </c>
      <c r="N40" s="376">
        <v>0</v>
      </c>
    </row>
    <row r="41" spans="1:14" ht="15">
      <c r="A41" s="348">
        <v>3225</v>
      </c>
      <c r="B41" s="349" t="s">
        <v>15</v>
      </c>
      <c r="C41" s="345">
        <v>2000</v>
      </c>
      <c r="D41" s="345">
        <v>2000</v>
      </c>
      <c r="E41" s="376">
        <v>10000</v>
      </c>
      <c r="F41" s="376">
        <v>10000</v>
      </c>
      <c r="G41" s="380">
        <v>1000</v>
      </c>
      <c r="H41" s="380">
        <v>1000</v>
      </c>
      <c r="I41" s="327">
        <v>0</v>
      </c>
      <c r="J41" s="327">
        <v>0</v>
      </c>
      <c r="K41" s="376">
        <v>0</v>
      </c>
      <c r="L41" s="376">
        <v>0</v>
      </c>
      <c r="M41" s="376">
        <v>0</v>
      </c>
      <c r="N41" s="376">
        <v>0</v>
      </c>
    </row>
    <row r="42" spans="1:14" ht="15">
      <c r="A42" s="362">
        <v>3227</v>
      </c>
      <c r="B42" s="363" t="s">
        <v>33</v>
      </c>
      <c r="C42" s="345">
        <v>1500</v>
      </c>
      <c r="D42" s="364">
        <v>1500</v>
      </c>
      <c r="E42" s="382">
        <v>1000</v>
      </c>
      <c r="F42" s="382">
        <v>1000</v>
      </c>
      <c r="G42" s="382">
        <v>1000</v>
      </c>
      <c r="H42" s="382">
        <v>1000</v>
      </c>
      <c r="I42" s="382">
        <v>1000</v>
      </c>
      <c r="J42" s="382">
        <v>1000</v>
      </c>
      <c r="K42" s="376">
        <v>5000</v>
      </c>
      <c r="L42" s="376">
        <v>5000</v>
      </c>
      <c r="M42" s="376">
        <v>0</v>
      </c>
      <c r="N42" s="376">
        <v>0</v>
      </c>
    </row>
    <row r="43" spans="1:14" ht="14.25">
      <c r="A43" s="340">
        <v>323</v>
      </c>
      <c r="B43" s="341" t="s">
        <v>42</v>
      </c>
      <c r="C43" s="342">
        <f aca="true" t="shared" si="7" ref="C43:H43">SUM(C44:C50)</f>
        <v>7500</v>
      </c>
      <c r="D43" s="342">
        <f t="shared" si="7"/>
        <v>5700</v>
      </c>
      <c r="E43" s="373">
        <f t="shared" si="7"/>
        <v>844000</v>
      </c>
      <c r="F43" s="373">
        <f t="shared" si="7"/>
        <v>944000</v>
      </c>
      <c r="G43" s="373">
        <f t="shared" si="7"/>
        <v>40500</v>
      </c>
      <c r="H43" s="373">
        <f t="shared" si="7"/>
        <v>43451</v>
      </c>
      <c r="I43" s="316">
        <f>I44+I45+I46+I47+I48+I49+I50</f>
        <v>37000</v>
      </c>
      <c r="J43" s="316">
        <f>J44+J45+J46+J47+J48+J49+J50</f>
        <v>45000</v>
      </c>
      <c r="K43" s="316">
        <f>K44+K45+K46+K47+K48+K49+K50</f>
        <v>40000</v>
      </c>
      <c r="L43" s="316">
        <f>L44+L45+L46+L47+L48+L49+L50</f>
        <v>40000</v>
      </c>
      <c r="M43" s="373">
        <f>SUM(M44:M50)</f>
        <v>500</v>
      </c>
      <c r="N43" s="373">
        <f>SUM(N44:N50)</f>
        <v>500</v>
      </c>
    </row>
    <row r="44" spans="1:14" ht="15">
      <c r="A44" s="343">
        <v>3231</v>
      </c>
      <c r="B44" s="344" t="s">
        <v>51</v>
      </c>
      <c r="C44" s="345">
        <v>3500</v>
      </c>
      <c r="D44" s="353">
        <v>3500</v>
      </c>
      <c r="E44" s="378">
        <v>800000</v>
      </c>
      <c r="F44" s="378">
        <v>900000</v>
      </c>
      <c r="G44" s="378">
        <v>3500</v>
      </c>
      <c r="H44" s="378">
        <v>8000</v>
      </c>
      <c r="I44" s="378">
        <v>2000</v>
      </c>
      <c r="J44" s="378">
        <v>10000</v>
      </c>
      <c r="K44" s="376">
        <v>5000</v>
      </c>
      <c r="L44" s="376">
        <v>5000</v>
      </c>
      <c r="M44" s="376">
        <v>500</v>
      </c>
      <c r="N44" s="376">
        <v>500</v>
      </c>
    </row>
    <row r="45" spans="1:14" ht="15">
      <c r="A45" s="343">
        <v>3232</v>
      </c>
      <c r="B45" s="356" t="s">
        <v>16</v>
      </c>
      <c r="C45" s="357">
        <v>2500</v>
      </c>
      <c r="D45" s="359">
        <v>1000</v>
      </c>
      <c r="E45" s="383">
        <v>25000</v>
      </c>
      <c r="F45" s="383">
        <v>25000</v>
      </c>
      <c r="G45" s="378">
        <v>5000</v>
      </c>
      <c r="H45" s="378">
        <v>3451</v>
      </c>
      <c r="I45" s="392">
        <v>5000</v>
      </c>
      <c r="J45" s="392">
        <v>5000</v>
      </c>
      <c r="K45" s="376">
        <v>0</v>
      </c>
      <c r="L45" s="376">
        <v>0</v>
      </c>
      <c r="M45" s="376">
        <v>0</v>
      </c>
      <c r="N45" s="376">
        <v>0</v>
      </c>
    </row>
    <row r="46" spans="1:14" ht="15">
      <c r="A46" s="348">
        <v>3233</v>
      </c>
      <c r="B46" s="365" t="s">
        <v>17</v>
      </c>
      <c r="C46" s="345">
        <v>0</v>
      </c>
      <c r="D46" s="353">
        <v>0</v>
      </c>
      <c r="E46" s="380">
        <v>0</v>
      </c>
      <c r="F46" s="380">
        <v>0</v>
      </c>
      <c r="G46" s="380">
        <v>0</v>
      </c>
      <c r="H46" s="380">
        <v>0</v>
      </c>
      <c r="I46" s="380">
        <v>0</v>
      </c>
      <c r="J46" s="380">
        <v>0</v>
      </c>
      <c r="K46" s="376">
        <v>0</v>
      </c>
      <c r="L46" s="376">
        <v>0</v>
      </c>
      <c r="M46" s="376">
        <v>0</v>
      </c>
      <c r="N46" s="376">
        <v>0</v>
      </c>
    </row>
    <row r="47" spans="1:14" ht="15">
      <c r="A47" s="348">
        <v>3236</v>
      </c>
      <c r="B47" s="349" t="s">
        <v>83</v>
      </c>
      <c r="C47" s="345">
        <v>0</v>
      </c>
      <c r="D47" s="353">
        <v>0</v>
      </c>
      <c r="E47" s="380">
        <v>4000</v>
      </c>
      <c r="F47" s="380">
        <v>4000</v>
      </c>
      <c r="G47" s="380">
        <v>0</v>
      </c>
      <c r="H47" s="380">
        <v>0</v>
      </c>
      <c r="I47" s="380">
        <v>0</v>
      </c>
      <c r="J47" s="380">
        <v>0</v>
      </c>
      <c r="K47" s="376">
        <v>0</v>
      </c>
      <c r="L47" s="376">
        <v>0</v>
      </c>
      <c r="M47" s="376">
        <v>0</v>
      </c>
      <c r="N47" s="376">
        <v>0</v>
      </c>
    </row>
    <row r="48" spans="1:14" ht="15">
      <c r="A48" s="348">
        <v>3237</v>
      </c>
      <c r="B48" s="349" t="s">
        <v>18</v>
      </c>
      <c r="C48" s="345">
        <v>500</v>
      </c>
      <c r="D48" s="358">
        <v>500</v>
      </c>
      <c r="E48" s="380">
        <v>5000</v>
      </c>
      <c r="F48" s="380">
        <v>5000</v>
      </c>
      <c r="G48" s="383">
        <v>29000</v>
      </c>
      <c r="H48" s="383">
        <v>29000</v>
      </c>
      <c r="I48" s="380">
        <v>30000</v>
      </c>
      <c r="J48" s="380">
        <v>30000</v>
      </c>
      <c r="K48" s="376">
        <v>25000</v>
      </c>
      <c r="L48" s="376">
        <v>25000</v>
      </c>
      <c r="M48" s="376">
        <v>0</v>
      </c>
      <c r="N48" s="376">
        <v>0</v>
      </c>
    </row>
    <row r="49" spans="1:14" ht="15">
      <c r="A49" s="348">
        <v>3238</v>
      </c>
      <c r="B49" s="349" t="s">
        <v>19</v>
      </c>
      <c r="C49" s="345">
        <v>1000</v>
      </c>
      <c r="D49" s="361">
        <v>700</v>
      </c>
      <c r="E49" s="376">
        <v>6000</v>
      </c>
      <c r="F49" s="376">
        <v>6000</v>
      </c>
      <c r="G49" s="376">
        <v>0</v>
      </c>
      <c r="H49" s="376">
        <v>0</v>
      </c>
      <c r="I49" s="376"/>
      <c r="J49" s="376"/>
      <c r="K49" s="376">
        <v>5000</v>
      </c>
      <c r="L49" s="376">
        <v>5000</v>
      </c>
      <c r="M49" s="376">
        <v>0</v>
      </c>
      <c r="N49" s="376">
        <v>0</v>
      </c>
    </row>
    <row r="50" spans="1:14" ht="15">
      <c r="A50" s="343">
        <v>3239</v>
      </c>
      <c r="B50" s="344" t="s">
        <v>20</v>
      </c>
      <c r="C50" s="345">
        <v>0</v>
      </c>
      <c r="D50" s="345">
        <v>0</v>
      </c>
      <c r="E50" s="376">
        <v>4000</v>
      </c>
      <c r="F50" s="376">
        <v>4000</v>
      </c>
      <c r="G50" s="376">
        <v>3000</v>
      </c>
      <c r="H50" s="376">
        <v>3000</v>
      </c>
      <c r="I50" s="392">
        <v>0</v>
      </c>
      <c r="J50" s="392">
        <v>0</v>
      </c>
      <c r="K50" s="376">
        <v>5000</v>
      </c>
      <c r="L50" s="376">
        <v>5000</v>
      </c>
      <c r="M50" s="376">
        <v>0</v>
      </c>
      <c r="N50" s="376">
        <v>0</v>
      </c>
    </row>
    <row r="51" spans="1:14" ht="14.25">
      <c r="A51" s="340">
        <v>324</v>
      </c>
      <c r="B51" s="341" t="s">
        <v>53</v>
      </c>
      <c r="C51" s="342">
        <v>0</v>
      </c>
      <c r="D51" s="342">
        <f aca="true" t="shared" si="8" ref="D51:N51">D52</f>
        <v>0</v>
      </c>
      <c r="E51" s="373">
        <f t="shared" si="8"/>
        <v>0</v>
      </c>
      <c r="F51" s="373">
        <f t="shared" si="8"/>
        <v>0</v>
      </c>
      <c r="G51" s="373">
        <f t="shared" si="8"/>
        <v>0</v>
      </c>
      <c r="H51" s="373">
        <f t="shared" si="8"/>
        <v>0</v>
      </c>
      <c r="I51" s="373">
        <f t="shared" si="8"/>
        <v>0</v>
      </c>
      <c r="J51" s="373">
        <f t="shared" si="8"/>
        <v>0</v>
      </c>
      <c r="K51" s="373">
        <f t="shared" si="8"/>
        <v>10000</v>
      </c>
      <c r="L51" s="373">
        <f t="shared" si="8"/>
        <v>10000</v>
      </c>
      <c r="M51" s="373">
        <f t="shared" si="8"/>
        <v>0</v>
      </c>
      <c r="N51" s="373">
        <f t="shared" si="8"/>
        <v>0</v>
      </c>
    </row>
    <row r="52" spans="1:14" ht="15">
      <c r="A52" s="348">
        <v>3241</v>
      </c>
      <c r="B52" s="349" t="s">
        <v>54</v>
      </c>
      <c r="C52" s="345">
        <v>0</v>
      </c>
      <c r="D52" s="345">
        <v>0</v>
      </c>
      <c r="E52" s="376">
        <v>0</v>
      </c>
      <c r="F52" s="376">
        <v>0</v>
      </c>
      <c r="G52" s="376">
        <v>0</v>
      </c>
      <c r="H52" s="376">
        <v>0</v>
      </c>
      <c r="I52" s="380">
        <v>0</v>
      </c>
      <c r="J52" s="380">
        <v>0</v>
      </c>
      <c r="K52" s="376">
        <v>10000</v>
      </c>
      <c r="L52" s="376">
        <v>10000</v>
      </c>
      <c r="M52" s="376">
        <v>0</v>
      </c>
      <c r="N52" s="376">
        <v>0</v>
      </c>
    </row>
    <row r="53" spans="1:14" ht="29.25">
      <c r="A53" s="366">
        <v>372</v>
      </c>
      <c r="B53" s="360" t="s">
        <v>146</v>
      </c>
      <c r="C53" s="342">
        <v>0</v>
      </c>
      <c r="D53" s="345">
        <v>0</v>
      </c>
      <c r="E53" s="376">
        <v>0</v>
      </c>
      <c r="F53" s="376">
        <v>0</v>
      </c>
      <c r="G53" s="376">
        <v>0</v>
      </c>
      <c r="H53" s="376">
        <v>0</v>
      </c>
      <c r="I53" s="380">
        <v>0</v>
      </c>
      <c r="J53" s="380">
        <v>0</v>
      </c>
      <c r="K53" s="379">
        <f>K54</f>
        <v>0</v>
      </c>
      <c r="L53" s="379">
        <f>L54</f>
        <v>0</v>
      </c>
      <c r="M53" s="376"/>
      <c r="N53" s="376"/>
    </row>
    <row r="54" spans="1:14" ht="15">
      <c r="A54" s="189">
        <v>3722</v>
      </c>
      <c r="B54" s="367" t="s">
        <v>147</v>
      </c>
      <c r="C54" s="345">
        <v>0</v>
      </c>
      <c r="D54" s="345">
        <v>0</v>
      </c>
      <c r="E54" s="376">
        <v>0</v>
      </c>
      <c r="F54" s="376">
        <v>0</v>
      </c>
      <c r="G54" s="376">
        <v>0</v>
      </c>
      <c r="H54" s="376">
        <v>0</v>
      </c>
      <c r="I54" s="380">
        <v>0</v>
      </c>
      <c r="J54" s="380">
        <v>0</v>
      </c>
      <c r="K54" s="376">
        <v>0</v>
      </c>
      <c r="L54" s="376">
        <v>0</v>
      </c>
      <c r="M54" s="376"/>
      <c r="N54" s="376"/>
    </row>
    <row r="55" spans="1:14" ht="14.25">
      <c r="A55" s="340">
        <v>329</v>
      </c>
      <c r="B55" s="341" t="s">
        <v>45</v>
      </c>
      <c r="C55" s="342">
        <f>SUM(C56:C61)</f>
        <v>3000</v>
      </c>
      <c r="D55" s="342">
        <f>SUM(D56:D61)</f>
        <v>3000</v>
      </c>
      <c r="E55" s="373">
        <f>E56+E57+E58+E59+E60+E61</f>
        <v>48450</v>
      </c>
      <c r="F55" s="373">
        <f>F56+F57+F58+F59+F60+F61</f>
        <v>50827</v>
      </c>
      <c r="G55" s="373">
        <f>G56+G57+G58+G59+G61</f>
        <v>1000</v>
      </c>
      <c r="H55" s="373">
        <f>H56+H57+H58+H59+H61</f>
        <v>1000</v>
      </c>
      <c r="I55" s="373">
        <f aca="true" t="shared" si="9" ref="I55:N55">I56+I57+I58+I59+I61</f>
        <v>1000</v>
      </c>
      <c r="J55" s="373">
        <f t="shared" si="9"/>
        <v>1000</v>
      </c>
      <c r="K55" s="373">
        <f t="shared" si="9"/>
        <v>5000</v>
      </c>
      <c r="L55" s="373">
        <f t="shared" si="9"/>
        <v>5000</v>
      </c>
      <c r="M55" s="373">
        <f t="shared" si="9"/>
        <v>500</v>
      </c>
      <c r="N55" s="373">
        <f t="shared" si="9"/>
        <v>500</v>
      </c>
    </row>
    <row r="56" spans="1:14" ht="15">
      <c r="A56" s="348">
        <v>3291</v>
      </c>
      <c r="B56" s="349" t="s">
        <v>86</v>
      </c>
      <c r="C56" s="345">
        <v>0</v>
      </c>
      <c r="D56" s="342">
        <v>0</v>
      </c>
      <c r="E56" s="376">
        <v>0</v>
      </c>
      <c r="F56" s="376">
        <v>0</v>
      </c>
      <c r="G56" s="376">
        <v>0</v>
      </c>
      <c r="H56" s="376">
        <v>0</v>
      </c>
      <c r="I56" s="373">
        <v>0</v>
      </c>
      <c r="J56" s="373">
        <v>0</v>
      </c>
      <c r="K56" s="373">
        <v>0</v>
      </c>
      <c r="L56" s="373">
        <v>0</v>
      </c>
      <c r="M56" s="373"/>
      <c r="N56" s="373"/>
    </row>
    <row r="57" spans="1:14" ht="15">
      <c r="A57" s="343">
        <v>3292</v>
      </c>
      <c r="B57" s="344" t="s">
        <v>21</v>
      </c>
      <c r="C57" s="357">
        <v>2000</v>
      </c>
      <c r="D57" s="345">
        <v>2000</v>
      </c>
      <c r="E57" s="376">
        <v>5000</v>
      </c>
      <c r="F57" s="376">
        <v>5000</v>
      </c>
      <c r="G57" s="376">
        <v>0</v>
      </c>
      <c r="H57" s="376">
        <v>0</v>
      </c>
      <c r="I57" s="380">
        <v>0</v>
      </c>
      <c r="J57" s="380">
        <v>0</v>
      </c>
      <c r="K57" s="376">
        <v>1500</v>
      </c>
      <c r="L57" s="376">
        <v>1500</v>
      </c>
      <c r="M57" s="376">
        <v>0</v>
      </c>
      <c r="N57" s="376">
        <v>0</v>
      </c>
    </row>
    <row r="58" spans="1:14" ht="15">
      <c r="A58" s="362">
        <v>3293</v>
      </c>
      <c r="B58" s="363" t="s">
        <v>22</v>
      </c>
      <c r="C58" s="345">
        <v>0</v>
      </c>
      <c r="D58" s="364">
        <v>0</v>
      </c>
      <c r="E58" s="382">
        <v>2000</v>
      </c>
      <c r="F58" s="382">
        <v>2000</v>
      </c>
      <c r="G58" s="382">
        <v>0</v>
      </c>
      <c r="H58" s="382">
        <v>0</v>
      </c>
      <c r="I58" s="382">
        <v>0</v>
      </c>
      <c r="J58" s="382">
        <v>0</v>
      </c>
      <c r="K58" s="376">
        <v>2500</v>
      </c>
      <c r="L58" s="376">
        <v>2500</v>
      </c>
      <c r="M58" s="376">
        <v>0</v>
      </c>
      <c r="N58" s="376">
        <v>0</v>
      </c>
    </row>
    <row r="59" spans="1:14" ht="15">
      <c r="A59" s="362">
        <v>3294</v>
      </c>
      <c r="B59" s="363" t="s">
        <v>30</v>
      </c>
      <c r="C59" s="345">
        <v>0</v>
      </c>
      <c r="D59" s="364">
        <v>0</v>
      </c>
      <c r="E59" s="382">
        <v>1000</v>
      </c>
      <c r="F59" s="382">
        <v>1000</v>
      </c>
      <c r="G59" s="382">
        <v>0</v>
      </c>
      <c r="H59" s="382">
        <v>0</v>
      </c>
      <c r="I59" s="382">
        <v>0</v>
      </c>
      <c r="J59" s="382">
        <v>0</v>
      </c>
      <c r="K59" s="376">
        <v>0</v>
      </c>
      <c r="L59" s="376">
        <v>0</v>
      </c>
      <c r="M59" s="376">
        <v>0</v>
      </c>
      <c r="N59" s="376">
        <v>0</v>
      </c>
    </row>
    <row r="60" spans="1:14" ht="15">
      <c r="A60" s="362">
        <v>3296</v>
      </c>
      <c r="B60" s="363" t="s">
        <v>197</v>
      </c>
      <c r="C60" s="345">
        <v>0</v>
      </c>
      <c r="D60" s="364">
        <v>0</v>
      </c>
      <c r="E60" s="384">
        <v>37950</v>
      </c>
      <c r="F60" s="384">
        <v>40327</v>
      </c>
      <c r="G60" s="382">
        <v>0</v>
      </c>
      <c r="H60" s="382">
        <v>0</v>
      </c>
      <c r="I60" s="382">
        <v>0</v>
      </c>
      <c r="J60" s="382">
        <v>0</v>
      </c>
      <c r="K60" s="376">
        <v>0</v>
      </c>
      <c r="L60" s="376">
        <v>0</v>
      </c>
      <c r="M60" s="376">
        <v>0</v>
      </c>
      <c r="N60" s="376">
        <v>0</v>
      </c>
    </row>
    <row r="61" spans="1:14" ht="15">
      <c r="A61" s="348">
        <v>3299</v>
      </c>
      <c r="B61" s="365" t="s">
        <v>12</v>
      </c>
      <c r="C61" s="345">
        <v>1000</v>
      </c>
      <c r="D61" s="353">
        <v>1000</v>
      </c>
      <c r="E61" s="380">
        <v>2500</v>
      </c>
      <c r="F61" s="380">
        <v>2500</v>
      </c>
      <c r="G61" s="380">
        <v>1000</v>
      </c>
      <c r="H61" s="380">
        <v>1000</v>
      </c>
      <c r="I61" s="392">
        <v>1000</v>
      </c>
      <c r="J61" s="392">
        <v>1000</v>
      </c>
      <c r="K61" s="376">
        <v>1000</v>
      </c>
      <c r="L61" s="376">
        <v>1000</v>
      </c>
      <c r="M61" s="376">
        <v>500</v>
      </c>
      <c r="N61" s="376">
        <v>500</v>
      </c>
    </row>
    <row r="62" spans="1:14" ht="14.25">
      <c r="A62" s="340">
        <v>34</v>
      </c>
      <c r="B62" s="354" t="s">
        <v>198</v>
      </c>
      <c r="C62" s="342">
        <v>0</v>
      </c>
      <c r="D62" s="355">
        <f aca="true" t="shared" si="10" ref="D62:N62">D63</f>
        <v>0</v>
      </c>
      <c r="E62" s="379">
        <f t="shared" si="10"/>
        <v>9000</v>
      </c>
      <c r="F62" s="379">
        <f t="shared" si="10"/>
        <v>2903</v>
      </c>
      <c r="G62" s="379">
        <f t="shared" si="10"/>
        <v>0</v>
      </c>
      <c r="H62" s="379">
        <f t="shared" si="10"/>
        <v>0</v>
      </c>
      <c r="I62" s="379">
        <f t="shared" si="10"/>
        <v>0</v>
      </c>
      <c r="J62" s="379">
        <f t="shared" si="10"/>
        <v>0</v>
      </c>
      <c r="K62" s="379">
        <f t="shared" si="10"/>
        <v>0</v>
      </c>
      <c r="L62" s="379">
        <f t="shared" si="10"/>
        <v>0</v>
      </c>
      <c r="M62" s="379">
        <f t="shared" si="10"/>
        <v>0</v>
      </c>
      <c r="N62" s="379">
        <f t="shared" si="10"/>
        <v>0</v>
      </c>
    </row>
    <row r="63" spans="1:14" ht="15">
      <c r="A63" s="348">
        <v>3433</v>
      </c>
      <c r="B63" s="365" t="s">
        <v>81</v>
      </c>
      <c r="C63" s="345">
        <v>0</v>
      </c>
      <c r="D63" s="353">
        <v>0</v>
      </c>
      <c r="E63" s="378">
        <v>9000</v>
      </c>
      <c r="F63" s="378">
        <v>2903</v>
      </c>
      <c r="G63" s="380">
        <v>0</v>
      </c>
      <c r="H63" s="380">
        <v>0</v>
      </c>
      <c r="I63" s="392">
        <v>0</v>
      </c>
      <c r="J63" s="392">
        <v>0</v>
      </c>
      <c r="K63" s="376">
        <v>0</v>
      </c>
      <c r="L63" s="376">
        <v>0</v>
      </c>
      <c r="M63" s="376">
        <v>0</v>
      </c>
      <c r="N63" s="376">
        <v>0</v>
      </c>
    </row>
    <row r="64" spans="1:14" ht="14.25">
      <c r="A64" s="340">
        <v>42</v>
      </c>
      <c r="B64" s="341" t="s">
        <v>55</v>
      </c>
      <c r="C64" s="342">
        <v>0</v>
      </c>
      <c r="D64" s="342">
        <f aca="true" t="shared" si="11" ref="D64:N64">D65+D69</f>
        <v>0</v>
      </c>
      <c r="E64" s="373">
        <f t="shared" si="11"/>
        <v>34500</v>
      </c>
      <c r="F64" s="373">
        <f t="shared" si="11"/>
        <v>34500</v>
      </c>
      <c r="G64" s="373">
        <f t="shared" si="11"/>
        <v>3500</v>
      </c>
      <c r="H64" s="373">
        <f t="shared" si="11"/>
        <v>549</v>
      </c>
      <c r="I64" s="373">
        <f t="shared" si="11"/>
        <v>2000</v>
      </c>
      <c r="J64" s="373">
        <f t="shared" si="11"/>
        <v>2000</v>
      </c>
      <c r="K64" s="373">
        <f t="shared" si="11"/>
        <v>10000</v>
      </c>
      <c r="L64" s="373">
        <f t="shared" si="11"/>
        <v>10000</v>
      </c>
      <c r="M64" s="373">
        <f t="shared" si="11"/>
        <v>0</v>
      </c>
      <c r="N64" s="373">
        <f t="shared" si="11"/>
        <v>0</v>
      </c>
    </row>
    <row r="65" spans="1:14" ht="14.25">
      <c r="A65" s="340">
        <v>422</v>
      </c>
      <c r="B65" s="341" t="s">
        <v>56</v>
      </c>
      <c r="C65" s="342">
        <v>0</v>
      </c>
      <c r="D65" s="342">
        <f aca="true" t="shared" si="12" ref="D65:N65">D66+D67+D68</f>
        <v>0</v>
      </c>
      <c r="E65" s="373">
        <f t="shared" si="12"/>
        <v>34000</v>
      </c>
      <c r="F65" s="373">
        <f t="shared" si="12"/>
        <v>34000</v>
      </c>
      <c r="G65" s="373">
        <f t="shared" si="12"/>
        <v>2500</v>
      </c>
      <c r="H65" s="373">
        <f t="shared" si="12"/>
        <v>0</v>
      </c>
      <c r="I65" s="373">
        <f t="shared" si="12"/>
        <v>2000</v>
      </c>
      <c r="J65" s="373">
        <f t="shared" si="12"/>
        <v>2000</v>
      </c>
      <c r="K65" s="373">
        <f t="shared" si="12"/>
        <v>10000</v>
      </c>
      <c r="L65" s="373">
        <f t="shared" si="12"/>
        <v>10000</v>
      </c>
      <c r="M65" s="373">
        <f t="shared" si="12"/>
        <v>0</v>
      </c>
      <c r="N65" s="373">
        <f t="shared" si="12"/>
        <v>0</v>
      </c>
    </row>
    <row r="66" spans="1:14" ht="15">
      <c r="A66" s="348">
        <v>4221</v>
      </c>
      <c r="B66" s="349" t="s">
        <v>23</v>
      </c>
      <c r="C66" s="345">
        <v>0</v>
      </c>
      <c r="D66" s="353">
        <v>0</v>
      </c>
      <c r="E66" s="383">
        <v>20000</v>
      </c>
      <c r="F66" s="383">
        <v>20000</v>
      </c>
      <c r="G66" s="380">
        <v>0</v>
      </c>
      <c r="H66" s="380">
        <v>0</v>
      </c>
      <c r="I66" s="383">
        <v>1000</v>
      </c>
      <c r="J66" s="383">
        <v>1000</v>
      </c>
      <c r="K66" s="376">
        <v>10000</v>
      </c>
      <c r="L66" s="376">
        <v>10000</v>
      </c>
      <c r="M66" s="376">
        <v>0</v>
      </c>
      <c r="N66" s="376">
        <v>0</v>
      </c>
    </row>
    <row r="67" spans="1:14" ht="15">
      <c r="A67" s="343">
        <v>4223</v>
      </c>
      <c r="B67" s="344" t="s">
        <v>57</v>
      </c>
      <c r="C67" s="357">
        <v>0</v>
      </c>
      <c r="D67" s="345">
        <v>0</v>
      </c>
      <c r="E67" s="381">
        <v>4000</v>
      </c>
      <c r="F67" s="381">
        <v>4000</v>
      </c>
      <c r="G67" s="376">
        <v>0</v>
      </c>
      <c r="H67" s="376">
        <v>0</v>
      </c>
      <c r="I67" s="383">
        <v>1000</v>
      </c>
      <c r="J67" s="383">
        <v>1000</v>
      </c>
      <c r="K67" s="376">
        <v>0</v>
      </c>
      <c r="L67" s="376">
        <v>0</v>
      </c>
      <c r="M67" s="376">
        <v>0</v>
      </c>
      <c r="N67" s="376">
        <v>0</v>
      </c>
    </row>
    <row r="68" spans="1:14" ht="15">
      <c r="A68" s="343">
        <v>4227</v>
      </c>
      <c r="B68" s="344" t="s">
        <v>58</v>
      </c>
      <c r="C68" s="357">
        <v>0</v>
      </c>
      <c r="D68" s="345">
        <v>0</v>
      </c>
      <c r="E68" s="381">
        <v>10000</v>
      </c>
      <c r="F68" s="381">
        <v>10000</v>
      </c>
      <c r="G68" s="376">
        <v>2500</v>
      </c>
      <c r="H68" s="390">
        <v>0</v>
      </c>
      <c r="I68" s="380">
        <v>0</v>
      </c>
      <c r="J68" s="380">
        <v>0</v>
      </c>
      <c r="K68" s="376">
        <v>0</v>
      </c>
      <c r="L68" s="376">
        <v>0</v>
      </c>
      <c r="M68" s="376">
        <v>0</v>
      </c>
      <c r="N68" s="376">
        <v>0</v>
      </c>
    </row>
    <row r="69" spans="1:14" ht="15">
      <c r="A69" s="348">
        <v>4241</v>
      </c>
      <c r="B69" s="349" t="s">
        <v>87</v>
      </c>
      <c r="C69" s="345">
        <v>0</v>
      </c>
      <c r="D69" s="346">
        <v>0</v>
      </c>
      <c r="E69" s="381">
        <v>500</v>
      </c>
      <c r="F69" s="381">
        <v>500</v>
      </c>
      <c r="G69" s="374">
        <v>1000</v>
      </c>
      <c r="H69" s="374">
        <v>549</v>
      </c>
      <c r="I69" s="380">
        <v>0</v>
      </c>
      <c r="J69" s="380">
        <v>0</v>
      </c>
      <c r="K69" s="376">
        <v>0</v>
      </c>
      <c r="L69" s="376">
        <v>0</v>
      </c>
      <c r="M69" s="376">
        <v>0</v>
      </c>
      <c r="N69" s="376">
        <v>0</v>
      </c>
    </row>
    <row r="70" spans="1:14" ht="15" thickBot="1">
      <c r="A70" s="368"/>
      <c r="B70" s="369" t="s">
        <v>31</v>
      </c>
      <c r="C70" s="370">
        <f>C30+C62+C64</f>
        <v>40000</v>
      </c>
      <c r="D70" s="370">
        <f>D64+D30+D22</f>
        <v>40000</v>
      </c>
      <c r="E70" s="385">
        <f>E64+E62+E30+E22</f>
        <v>1129460</v>
      </c>
      <c r="F70" s="385">
        <f>F64+F62+F30+F22</f>
        <v>1226672</v>
      </c>
      <c r="G70" s="389">
        <f>G64+G30+G22</f>
        <v>60000</v>
      </c>
      <c r="H70" s="389">
        <f>H64+H30+H22</f>
        <v>60000</v>
      </c>
      <c r="I70" s="385">
        <f aca="true" t="shared" si="13" ref="I70:N70">I64+I30+I22</f>
        <v>52000</v>
      </c>
      <c r="J70" s="385">
        <f t="shared" si="13"/>
        <v>60000</v>
      </c>
      <c r="K70" s="389">
        <f t="shared" si="13"/>
        <v>170000</v>
      </c>
      <c r="L70" s="389">
        <f t="shared" si="13"/>
        <v>170000</v>
      </c>
      <c r="M70" s="385">
        <f t="shared" si="13"/>
        <v>21000</v>
      </c>
      <c r="N70" s="385">
        <f t="shared" si="13"/>
        <v>33500</v>
      </c>
    </row>
    <row r="72" spans="1:6" ht="12.75">
      <c r="A72" s="386" t="s">
        <v>205</v>
      </c>
      <c r="B72" s="387"/>
      <c r="C72" s="387"/>
      <c r="D72" s="387"/>
      <c r="E72" s="387"/>
      <c r="F72" s="388"/>
    </row>
    <row r="74" spans="1:6" ht="12.75">
      <c r="A74" s="508" t="s">
        <v>216</v>
      </c>
      <c r="B74" s="509"/>
      <c r="C74" s="509"/>
      <c r="D74" s="509"/>
      <c r="E74" s="509"/>
      <c r="F74" s="510"/>
    </row>
    <row r="75" spans="1:6" ht="12.75">
      <c r="A75" s="511"/>
      <c r="B75" s="512"/>
      <c r="C75" s="512"/>
      <c r="D75" s="512"/>
      <c r="E75" s="512"/>
      <c r="F75" s="513"/>
    </row>
    <row r="76" spans="1:6" ht="12.75">
      <c r="A76" s="514"/>
      <c r="B76" s="515"/>
      <c r="C76" s="515"/>
      <c r="D76" s="515"/>
      <c r="E76" s="515"/>
      <c r="F76" s="516"/>
    </row>
    <row r="78" spans="1:6" ht="12.75">
      <c r="A78" s="386" t="s">
        <v>206</v>
      </c>
      <c r="B78" s="387"/>
      <c r="C78" s="387"/>
      <c r="D78" s="387"/>
      <c r="E78" s="387"/>
      <c r="F78" s="388"/>
    </row>
    <row r="80" spans="1:6" ht="12.75">
      <c r="A80" s="508" t="s">
        <v>207</v>
      </c>
      <c r="B80" s="509"/>
      <c r="C80" s="509"/>
      <c r="D80" s="509"/>
      <c r="E80" s="509"/>
      <c r="F80" s="510"/>
    </row>
    <row r="81" spans="1:6" ht="12.75">
      <c r="A81" s="514"/>
      <c r="B81" s="515"/>
      <c r="C81" s="515"/>
      <c r="D81" s="515"/>
      <c r="E81" s="515"/>
      <c r="F81" s="516"/>
    </row>
    <row r="83" spans="1:6" ht="12.75">
      <c r="A83" s="508" t="s">
        <v>208</v>
      </c>
      <c r="B83" s="509"/>
      <c r="C83" s="509"/>
      <c r="D83" s="509"/>
      <c r="E83" s="509"/>
      <c r="F83" s="510"/>
    </row>
    <row r="84" spans="1:6" ht="12.75">
      <c r="A84" s="514"/>
      <c r="B84" s="515"/>
      <c r="C84" s="515"/>
      <c r="D84" s="515"/>
      <c r="E84" s="515"/>
      <c r="F84" s="516"/>
    </row>
    <row r="86" spans="1:6" ht="12.75">
      <c r="A86" s="386" t="s">
        <v>211</v>
      </c>
      <c r="B86" s="387"/>
      <c r="C86" s="387"/>
      <c r="D86" s="387"/>
      <c r="E86" s="387"/>
      <c r="F86" s="388"/>
    </row>
    <row r="87" ht="13.5" thickBot="1"/>
    <row r="88" spans="1:4" ht="57">
      <c r="A88" s="393" t="s">
        <v>29</v>
      </c>
      <c r="B88" s="394" t="s">
        <v>3</v>
      </c>
      <c r="C88" s="313" t="s">
        <v>158</v>
      </c>
      <c r="D88" s="395" t="s">
        <v>194</v>
      </c>
    </row>
    <row r="89" spans="1:4" ht="14.25">
      <c r="A89" s="314">
        <v>31</v>
      </c>
      <c r="B89" s="315" t="s">
        <v>46</v>
      </c>
      <c r="C89" s="379">
        <f>C90+C94+C92</f>
        <v>244800</v>
      </c>
      <c r="D89" s="373">
        <v>251265</v>
      </c>
    </row>
    <row r="90" spans="1:4" ht="14.25">
      <c r="A90" s="314">
        <v>311</v>
      </c>
      <c r="B90" s="315" t="s">
        <v>36</v>
      </c>
      <c r="C90" s="373">
        <f>C91</f>
        <v>186000</v>
      </c>
      <c r="D90" s="373">
        <f>D91</f>
        <v>184000</v>
      </c>
    </row>
    <row r="91" spans="1:4" ht="15">
      <c r="A91" s="325">
        <v>3111</v>
      </c>
      <c r="B91" s="326" t="s">
        <v>6</v>
      </c>
      <c r="C91" s="376">
        <v>186000</v>
      </c>
      <c r="D91" s="374">
        <v>184000</v>
      </c>
    </row>
    <row r="92" spans="1:4" ht="14.25">
      <c r="A92" s="314">
        <v>312</v>
      </c>
      <c r="B92" s="315" t="s">
        <v>7</v>
      </c>
      <c r="C92" s="373">
        <f>C93</f>
        <v>28800</v>
      </c>
      <c r="D92" s="375">
        <v>52265</v>
      </c>
    </row>
    <row r="93" spans="1:4" ht="15">
      <c r="A93" s="325">
        <v>3121</v>
      </c>
      <c r="B93" s="326" t="s">
        <v>7</v>
      </c>
      <c r="C93" s="376">
        <v>28800</v>
      </c>
      <c r="D93" s="374">
        <v>52265</v>
      </c>
    </row>
    <row r="94" spans="1:4" ht="14.25">
      <c r="A94" s="396">
        <v>313</v>
      </c>
      <c r="B94" s="397" t="s">
        <v>37</v>
      </c>
      <c r="C94" s="373">
        <f>SUM(C95:C96)</f>
        <v>30000</v>
      </c>
      <c r="D94" s="377">
        <v>30000</v>
      </c>
    </row>
    <row r="95" spans="1:4" ht="15">
      <c r="A95" s="325">
        <v>3132</v>
      </c>
      <c r="B95" s="326" t="s">
        <v>13</v>
      </c>
      <c r="C95" s="376">
        <v>30000</v>
      </c>
      <c r="D95" s="374">
        <v>30000</v>
      </c>
    </row>
    <row r="96" spans="1:4" ht="15">
      <c r="A96" s="325">
        <v>3133</v>
      </c>
      <c r="B96" s="326" t="s">
        <v>47</v>
      </c>
      <c r="C96" s="376">
        <f>SUM(D96:R96)</f>
        <v>0</v>
      </c>
      <c r="D96" s="376">
        <v>0</v>
      </c>
    </row>
    <row r="97" spans="1:4" ht="14.25">
      <c r="A97" s="314">
        <v>32</v>
      </c>
      <c r="B97" s="398" t="s">
        <v>38</v>
      </c>
      <c r="C97" s="373">
        <f>C98</f>
        <v>3000</v>
      </c>
      <c r="D97" s="379">
        <v>10500</v>
      </c>
    </row>
    <row r="98" spans="1:4" ht="14.25">
      <c r="A98" s="314">
        <v>321</v>
      </c>
      <c r="B98" s="398" t="s">
        <v>39</v>
      </c>
      <c r="C98" s="373">
        <f>SUM(C99:C101)</f>
        <v>3000</v>
      </c>
      <c r="D98" s="373">
        <v>10500</v>
      </c>
    </row>
    <row r="99" spans="1:4" ht="15">
      <c r="A99" s="325">
        <v>3212</v>
      </c>
      <c r="B99" s="326" t="s">
        <v>61</v>
      </c>
      <c r="C99" s="376">
        <v>3000</v>
      </c>
      <c r="D99" s="374">
        <v>10500</v>
      </c>
    </row>
    <row r="100" spans="1:4" ht="15">
      <c r="A100" s="325">
        <v>3211</v>
      </c>
      <c r="B100" s="399" t="s">
        <v>8</v>
      </c>
      <c r="C100" s="376">
        <f>SUM(D100:P100)</f>
        <v>0</v>
      </c>
      <c r="D100" s="376">
        <v>0</v>
      </c>
    </row>
    <row r="101" spans="1:4" ht="15">
      <c r="A101" s="325">
        <v>3213</v>
      </c>
      <c r="B101" s="326" t="s">
        <v>48</v>
      </c>
      <c r="C101" s="376">
        <f>SUM(D101:P101)</f>
        <v>0</v>
      </c>
      <c r="D101" s="376"/>
    </row>
    <row r="102" spans="1:4" ht="15">
      <c r="A102" s="325">
        <v>3214</v>
      </c>
      <c r="B102" s="326" t="s">
        <v>85</v>
      </c>
      <c r="C102" s="376">
        <f>SUM(D102:P102)</f>
        <v>0</v>
      </c>
      <c r="D102" s="376"/>
    </row>
    <row r="103" spans="1:4" ht="15" thickBot="1">
      <c r="A103" s="400"/>
      <c r="B103" s="401" t="s">
        <v>31</v>
      </c>
      <c r="C103" s="389">
        <f>C89+C97</f>
        <v>247800</v>
      </c>
      <c r="D103" s="389">
        <f>D90+D92+D94+D97</f>
        <v>276765</v>
      </c>
    </row>
    <row r="105" spans="1:6" ht="12.75">
      <c r="A105" s="508" t="s">
        <v>212</v>
      </c>
      <c r="B105" s="509"/>
      <c r="C105" s="509"/>
      <c r="D105" s="509"/>
      <c r="E105" s="509"/>
      <c r="F105" s="510"/>
    </row>
    <row r="106" spans="1:6" ht="12.75">
      <c r="A106" s="511"/>
      <c r="B106" s="512"/>
      <c r="C106" s="512"/>
      <c r="D106" s="512"/>
      <c r="E106" s="512"/>
      <c r="F106" s="513"/>
    </row>
    <row r="107" spans="1:6" ht="12.75">
      <c r="A107" s="514"/>
      <c r="B107" s="515"/>
      <c r="C107" s="515"/>
      <c r="D107" s="515"/>
      <c r="E107" s="515"/>
      <c r="F107" s="516"/>
    </row>
    <row r="110" spans="1:6" ht="30.75" thickBot="1">
      <c r="A110" s="412" t="s">
        <v>142</v>
      </c>
      <c r="B110" s="413" t="s">
        <v>143</v>
      </c>
      <c r="C110" s="538" t="s">
        <v>209</v>
      </c>
      <c r="D110" s="538"/>
      <c r="E110" s="538" t="s">
        <v>210</v>
      </c>
      <c r="F110" s="538"/>
    </row>
    <row r="111" spans="1:6" ht="15.75" thickBot="1">
      <c r="A111" s="414">
        <v>3</v>
      </c>
      <c r="B111" s="402" t="s">
        <v>126</v>
      </c>
      <c r="C111" s="533">
        <f>C112+C121</f>
        <v>6048900</v>
      </c>
      <c r="D111" s="534"/>
      <c r="E111" s="533">
        <v>6048900</v>
      </c>
      <c r="F111" s="534"/>
    </row>
    <row r="112" spans="1:6" ht="15.75" thickBot="1">
      <c r="A112" s="415">
        <v>31</v>
      </c>
      <c r="B112" s="403" t="s">
        <v>46</v>
      </c>
      <c r="C112" s="529">
        <f>C113+C117+C119</f>
        <v>5968500</v>
      </c>
      <c r="D112" s="530"/>
      <c r="E112" s="529">
        <v>5922500</v>
      </c>
      <c r="F112" s="530"/>
    </row>
    <row r="113" spans="1:6" ht="15">
      <c r="A113" s="416">
        <v>311</v>
      </c>
      <c r="B113" s="404" t="s">
        <v>127</v>
      </c>
      <c r="C113" s="531">
        <f>C114+C115+C116</f>
        <v>5010000</v>
      </c>
      <c r="D113" s="532"/>
      <c r="E113" s="531">
        <v>4938500</v>
      </c>
      <c r="F113" s="532"/>
    </row>
    <row r="114" spans="1:6" ht="15">
      <c r="A114" s="411">
        <v>3111</v>
      </c>
      <c r="B114" s="405" t="s">
        <v>6</v>
      </c>
      <c r="C114" s="521">
        <v>4550000</v>
      </c>
      <c r="D114" s="522"/>
      <c r="E114" s="521">
        <v>4648500</v>
      </c>
      <c r="F114" s="522"/>
    </row>
    <row r="115" spans="1:6" ht="15">
      <c r="A115" s="411">
        <v>3113</v>
      </c>
      <c r="B115" s="405" t="s">
        <v>128</v>
      </c>
      <c r="C115" s="521">
        <v>90000</v>
      </c>
      <c r="D115" s="522"/>
      <c r="E115" s="521">
        <v>85000</v>
      </c>
      <c r="F115" s="522"/>
    </row>
    <row r="116" spans="1:6" ht="15">
      <c r="A116" s="411">
        <v>3114</v>
      </c>
      <c r="B116" s="405" t="s">
        <v>129</v>
      </c>
      <c r="C116" s="517">
        <v>370000</v>
      </c>
      <c r="D116" s="518"/>
      <c r="E116" s="517">
        <v>205000</v>
      </c>
      <c r="F116" s="518"/>
    </row>
    <row r="117" spans="1:6" ht="15">
      <c r="A117" s="416">
        <v>313</v>
      </c>
      <c r="B117" s="404" t="s">
        <v>130</v>
      </c>
      <c r="C117" s="519">
        <f>C118</f>
        <v>773500</v>
      </c>
      <c r="D117" s="520"/>
      <c r="E117" s="519">
        <v>789000</v>
      </c>
      <c r="F117" s="520"/>
    </row>
    <row r="118" spans="1:6" ht="30.75" thickBot="1">
      <c r="A118" s="411">
        <v>3132</v>
      </c>
      <c r="B118" s="405" t="s">
        <v>131</v>
      </c>
      <c r="C118" s="521">
        <v>773500</v>
      </c>
      <c r="D118" s="522"/>
      <c r="E118" s="521">
        <v>789000</v>
      </c>
      <c r="F118" s="522"/>
    </row>
    <row r="119" spans="1:6" ht="15">
      <c r="A119" s="417">
        <v>312</v>
      </c>
      <c r="B119" s="406" t="s">
        <v>132</v>
      </c>
      <c r="C119" s="519">
        <f>C120</f>
        <v>185000</v>
      </c>
      <c r="D119" s="520"/>
      <c r="E119" s="519">
        <v>195000</v>
      </c>
      <c r="F119" s="520"/>
    </row>
    <row r="120" spans="1:6" ht="30.75" thickBot="1">
      <c r="A120" s="418">
        <v>3121</v>
      </c>
      <c r="B120" s="407" t="s">
        <v>133</v>
      </c>
      <c r="C120" s="527">
        <v>185000</v>
      </c>
      <c r="D120" s="528"/>
      <c r="E120" s="527">
        <v>195000</v>
      </c>
      <c r="F120" s="528"/>
    </row>
    <row r="121" spans="1:6" ht="15.75" thickBot="1">
      <c r="A121" s="419">
        <v>32</v>
      </c>
      <c r="B121" s="408" t="s">
        <v>38</v>
      </c>
      <c r="C121" s="529">
        <f>C122+C124+C126</f>
        <v>80400</v>
      </c>
      <c r="D121" s="530"/>
      <c r="E121" s="529">
        <v>126400</v>
      </c>
      <c r="F121" s="530"/>
    </row>
    <row r="122" spans="1:6" ht="15">
      <c r="A122" s="416">
        <v>321</v>
      </c>
      <c r="B122" s="404" t="s">
        <v>134</v>
      </c>
      <c r="C122" s="531">
        <f>C123</f>
        <v>60000</v>
      </c>
      <c r="D122" s="532"/>
      <c r="E122" s="531">
        <v>105000</v>
      </c>
      <c r="F122" s="532"/>
    </row>
    <row r="123" spans="1:6" ht="15">
      <c r="A123" s="411">
        <v>3212</v>
      </c>
      <c r="B123" s="405" t="s">
        <v>135</v>
      </c>
      <c r="C123" s="517">
        <v>60000</v>
      </c>
      <c r="D123" s="518"/>
      <c r="E123" s="517">
        <v>105000</v>
      </c>
      <c r="F123" s="518"/>
    </row>
    <row r="124" spans="1:6" ht="15">
      <c r="A124" s="416">
        <v>323</v>
      </c>
      <c r="B124" s="404" t="s">
        <v>136</v>
      </c>
      <c r="C124" s="519">
        <f>C125</f>
        <v>0</v>
      </c>
      <c r="D124" s="520"/>
      <c r="E124" s="519">
        <v>0</v>
      </c>
      <c r="F124" s="520"/>
    </row>
    <row r="125" spans="1:6" ht="15">
      <c r="A125" s="418">
        <v>3237</v>
      </c>
      <c r="B125" s="407" t="s">
        <v>137</v>
      </c>
      <c r="C125" s="521">
        <v>0</v>
      </c>
      <c r="D125" s="522"/>
      <c r="E125" s="521">
        <v>0</v>
      </c>
      <c r="F125" s="522"/>
    </row>
    <row r="126" spans="1:6" ht="15">
      <c r="A126" s="409">
        <v>329</v>
      </c>
      <c r="B126" s="410" t="s">
        <v>138</v>
      </c>
      <c r="C126" s="523">
        <f>C127</f>
        <v>20400</v>
      </c>
      <c r="D126" s="523"/>
      <c r="E126" s="523">
        <v>21400</v>
      </c>
      <c r="F126" s="523"/>
    </row>
    <row r="127" spans="1:6" ht="30">
      <c r="A127" s="411">
        <v>3295</v>
      </c>
      <c r="B127" s="405" t="s">
        <v>139</v>
      </c>
      <c r="C127" s="524">
        <v>20400</v>
      </c>
      <c r="D127" s="524"/>
      <c r="E127" s="524">
        <v>21400</v>
      </c>
      <c r="F127" s="524"/>
    </row>
    <row r="128" spans="1:6" ht="15">
      <c r="A128" s="535" t="s">
        <v>140</v>
      </c>
      <c r="B128" s="536"/>
      <c r="C128" s="525">
        <f>C111</f>
        <v>6048900</v>
      </c>
      <c r="D128" s="526"/>
      <c r="E128" s="525">
        <v>6048900</v>
      </c>
      <c r="F128" s="526"/>
    </row>
    <row r="130" spans="1:6" ht="12.75">
      <c r="A130" s="508" t="s">
        <v>213</v>
      </c>
      <c r="B130" s="509"/>
      <c r="C130" s="509"/>
      <c r="D130" s="509"/>
      <c r="E130" s="509"/>
      <c r="F130" s="510"/>
    </row>
    <row r="131" spans="1:6" ht="12.75">
      <c r="A131" s="511"/>
      <c r="B131" s="512"/>
      <c r="C131" s="512"/>
      <c r="D131" s="512"/>
      <c r="E131" s="512"/>
      <c r="F131" s="513"/>
    </row>
    <row r="132" spans="1:6" ht="12.75">
      <c r="A132" s="511"/>
      <c r="B132" s="512"/>
      <c r="C132" s="512"/>
      <c r="D132" s="512"/>
      <c r="E132" s="512"/>
      <c r="F132" s="513"/>
    </row>
    <row r="133" spans="1:6" ht="12.75">
      <c r="A133" s="514"/>
      <c r="B133" s="515"/>
      <c r="C133" s="515"/>
      <c r="D133" s="515"/>
      <c r="E133" s="515"/>
      <c r="F133" s="516"/>
    </row>
  </sheetData>
  <sheetProtection/>
  <mergeCells count="46">
    <mergeCell ref="C111:D111"/>
    <mergeCell ref="C112:D112"/>
    <mergeCell ref="C113:D113"/>
    <mergeCell ref="C114:D114"/>
    <mergeCell ref="C115:D115"/>
    <mergeCell ref="C116:D116"/>
    <mergeCell ref="A3:D3"/>
    <mergeCell ref="A74:F76"/>
    <mergeCell ref="A80:F81"/>
    <mergeCell ref="A83:F84"/>
    <mergeCell ref="A105:F107"/>
    <mergeCell ref="C110:D110"/>
    <mergeCell ref="E110:F110"/>
    <mergeCell ref="A18:G18"/>
    <mergeCell ref="C126:D126"/>
    <mergeCell ref="C127:D127"/>
    <mergeCell ref="A128:B128"/>
    <mergeCell ref="C128:D128"/>
    <mergeCell ref="C117:D117"/>
    <mergeCell ref="C118:D118"/>
    <mergeCell ref="C119:D119"/>
    <mergeCell ref="C120:D120"/>
    <mergeCell ref="C121:D121"/>
    <mergeCell ref="C122:D122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A130:F133"/>
    <mergeCell ref="E123:F123"/>
    <mergeCell ref="E124:F124"/>
    <mergeCell ref="E125:F125"/>
    <mergeCell ref="E126:F126"/>
    <mergeCell ref="E127:F127"/>
    <mergeCell ref="E128:F128"/>
    <mergeCell ref="C123:D123"/>
    <mergeCell ref="C124:D124"/>
    <mergeCell ref="C125:D125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Marina</cp:lastModifiedBy>
  <cp:lastPrinted>2022-11-10T11:40:43Z</cp:lastPrinted>
  <dcterms:created xsi:type="dcterms:W3CDTF">2003-07-09T14:53:12Z</dcterms:created>
  <dcterms:modified xsi:type="dcterms:W3CDTF">2022-12-16T10:41:05Z</dcterms:modified>
  <cp:category/>
  <cp:version/>
  <cp:contentType/>
  <cp:contentStatus/>
</cp:coreProperties>
</file>